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</sheets>
  <externalReferences>
    <externalReference r:id="rId10"/>
  </externalReferences>
  <definedNames>
    <definedName name="Z_4F3F96C3_7B8B_440F_A7C0_DFFBDC784942_.wvu.FilterData" localSheetId="4" hidden="1">'№5'!#REF!</definedName>
    <definedName name="Z_6CB88F76_ADF1_43EB_B8FB_32CF6D2656A6_.wvu.Cols" localSheetId="4" hidden="1">'№5'!#REF!</definedName>
    <definedName name="Z_6CB88F76_ADF1_43EB_B8FB_32CF6D2656A6_.wvu.FilterData" localSheetId="4" hidden="1">'№5'!$A$7:$G$291</definedName>
    <definedName name="Z_6CB88F76_ADF1_43EB_B8FB_32CF6D2656A6_.wvu.PrintArea" localSheetId="4" hidden="1">'№5'!#REF!</definedName>
    <definedName name="Z_7BCFB845_C80C_48FE_B4FE_79B4B69115F3_.wvu.FilterData" localSheetId="4" hidden="1">'№5'!#REF!</definedName>
    <definedName name="Z_7D67130F_5829_47C5_93DE_738E8D41F162_.wvu.FilterData" localSheetId="4" hidden="1">'№5'!#REF!</definedName>
    <definedName name="Z_8E2E7D81_C767_11D8_A2FD_006098EF8B30_.wvu.Cols" localSheetId="4" hidden="1">'№5'!#REF!</definedName>
    <definedName name="Z_8E2E7D81_C767_11D8_A2FD_006098EF8B30_.wvu.FilterData" localSheetId="4" hidden="1">'№5'!$A$7:$G$291</definedName>
    <definedName name="Z_8E2E7D81_C767_11D8_A2FD_006098EF8B30_.wvu.PrintArea" localSheetId="4" hidden="1">'№5'!#REF!</definedName>
    <definedName name="Z_AAB63AD1_4FE4_4C7A_A62E_5A604C03BF55_.wvu.FilterData" localSheetId="4" hidden="1">'№5'!#REF!</definedName>
    <definedName name="Z_C231806E_9211_4D8F_9EB3_1A15C537C808_.wvu.FilterData" localSheetId="4" hidden="1">'№5'!#REF!</definedName>
    <definedName name="Z_D05021AF_1DB5_4AD7_B085_4CD71612CDB6_.wvu.FilterData" localSheetId="4" hidden="1">'№5'!#REF!</definedName>
    <definedName name="Z_D5E1AF6B_71F1_4B33_880B_72787157ADA9_.wvu.Cols" localSheetId="4" hidden="1">'№5'!#REF!,'№5'!#REF!</definedName>
    <definedName name="Z_D5E1AF6B_71F1_4B33_880B_72787157ADA9_.wvu.FilterData" localSheetId="4" hidden="1">'№5'!#REF!</definedName>
    <definedName name="Z_D5E1AF6B_71F1_4B33_880B_72787157ADA9_.wvu.PrintArea" localSheetId="4" hidden="1">'№5'!#REF!</definedName>
    <definedName name="Z_E2E14CAC_FED5_4087_B580_6F7DEE9C9BA1_.wvu.FilterData" localSheetId="4" hidden="1">'№5'!#REF!</definedName>
    <definedName name="Z_EF5A4981_C8E4_11D8_A2FC_006098EF8BA8_.wvu.Cols" localSheetId="4" hidden="1">'№5'!#REF!</definedName>
    <definedName name="Z_EF5A4981_C8E4_11D8_A2FC_006098EF8BA8_.wvu.PrintArea" localSheetId="4" hidden="1">'№5'!#REF!</definedName>
    <definedName name="Z_EF5A4981_C8E4_11D8_A2FC_006098EF8BA8_.wvu.PrintTitles" localSheetId="4" hidden="1">'№5'!$8:$8</definedName>
    <definedName name="Z_EFA5B1DC_5497_4E2C_A2B5_ED756C88CC7C_.wvu.Cols" localSheetId="4" hidden="1">'№5'!#REF!</definedName>
    <definedName name="Z_EFA5B1DC_5497_4E2C_A2B5_ED756C88CC7C_.wvu.FilterData" localSheetId="4" hidden="1">'№5'!#REF!</definedName>
    <definedName name="_xlnm.Print_Titles" localSheetId="1">'№2'!$12:$14</definedName>
    <definedName name="_xlnm.Print_Titles" localSheetId="4">'№5'!$8:$10</definedName>
    <definedName name="_xlnm.Print_Area" localSheetId="0">'№1'!$A$1:$F$59</definedName>
    <definedName name="_xlnm.Print_Area" localSheetId="1">'№2'!$A$1:$F$34</definedName>
    <definedName name="_xlnm.Print_Area" localSheetId="2">'№3'!$A$1:$P$204</definedName>
    <definedName name="_xlnm.Print_Area" localSheetId="3">'№4'!$A$1:$G$318</definedName>
    <definedName name="_xlnm.Print_Area" localSheetId="4">'№5'!$A$1:$P$319</definedName>
    <definedName name="_xlnm.Print_Area" localSheetId="6">'№7'!$A$1:$G$17</definedName>
  </definedNames>
  <calcPr fullCalcOnLoad="1"/>
</workbook>
</file>

<file path=xl/sharedStrings.xml><?xml version="1.0" encoding="utf-8"?>
<sst xmlns="http://schemas.openxmlformats.org/spreadsheetml/2006/main" count="2661" uniqueCount="637">
  <si>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</si>
  <si>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</si>
  <si>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</si>
  <si>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</si>
  <si>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</si>
  <si>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</si>
  <si>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Код</t>
  </si>
  <si>
    <t>Наименование дохода</t>
  </si>
  <si>
    <t>1 00 00000 00 0000 000</t>
  </si>
  <si>
    <t>2 00 00000 00 0000 000</t>
  </si>
  <si>
    <t>Безвозмездные поступления</t>
  </si>
  <si>
    <t>Всего доходов</t>
  </si>
  <si>
    <t>1 11 05035 10 0000 120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</si>
  <si>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</si>
  <si>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</si>
  <si>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</si>
  <si>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</si>
  <si>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Налоговые и неналоговые    доходы</t>
  </si>
  <si>
    <t>1 01 02000 01 0000 110</t>
  </si>
  <si>
    <t>1 05 03000 01 0000 110</t>
  </si>
  <si>
    <t>1 06 01030 10 0000 110</t>
  </si>
  <si>
    <t>1 06 04000 02 0000 110</t>
  </si>
  <si>
    <t>Транспортный налог</t>
  </si>
  <si>
    <t>1 06 06000 00 0000 110</t>
  </si>
  <si>
    <t>(руб. коп.)</t>
  </si>
  <si>
    <t>№ п/п</t>
  </si>
  <si>
    <t>Коды бюджетной классификации</t>
  </si>
  <si>
    <t>Раздел</t>
  </si>
  <si>
    <t>Целевая статья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</si>
  <si>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</si>
  <si>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</si>
  <si>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</si>
  <si>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</si>
  <si>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</si>
  <si>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</si>
  <si>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</si>
  <si>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</si>
  <si>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</si>
  <si>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</si>
  <si>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</si>
  <si>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</si>
  <si>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</si>
  <si>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</si>
  <si>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</si>
  <si>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</si>
  <si>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</si>
  <si>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</si>
  <si>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</si>
  <si>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</si>
  <si>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</si>
  <si>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</si>
  <si>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</si>
  <si>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</si>
  <si>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</si>
  <si>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</si>
  <si>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</si>
  <si>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</si>
  <si>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</si>
  <si>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</si>
  <si>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</si>
  <si>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</si>
  <si>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</si>
  <si>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</si>
  <si>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</si>
  <si>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</si>
  <si>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</si>
  <si>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</si>
  <si>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</si>
  <si>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</si>
  <si>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>Осуществление первичного воинского учета на территориях, где отсутствуют военные комиссариаты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</si>
  <si>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</si>
  <si>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</si>
  <si>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</si>
  <si>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</si>
  <si>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</si>
  <si>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</si>
  <si>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</si>
  <si>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Обслуживание государственного и муниципального долга</t>
  </si>
  <si>
    <t>0900201</t>
  </si>
  <si>
    <t>7957000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</si>
  <si>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</si>
  <si>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</si>
  <si>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</si>
  <si>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</si>
  <si>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</si>
  <si>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</si>
  <si>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</si>
  <si>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</si>
  <si>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</si>
  <si>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</si>
  <si>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</si>
  <si>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</si>
  <si>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</si>
  <si>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</si>
  <si>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</si>
  <si>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</si>
  <si>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</si>
  <si>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</si>
  <si>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</si>
  <si>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</si>
  <si>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</si>
  <si>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</si>
  <si>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</si>
  <si>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</si>
  <si>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Средства массовой информации</t>
  </si>
  <si>
    <t>Другие вопросы в области средств массовой информации</t>
  </si>
  <si>
    <t>Дорожное хозяйство (дорожные фонды)</t>
  </si>
  <si>
    <t>7955000</t>
  </si>
  <si>
    <t>Белореченского района</t>
  </si>
  <si>
    <t>992 01 05 02 01 10 0000 510</t>
  </si>
  <si>
    <t>Увеличение прочих остатков денежных средств поселения</t>
  </si>
  <si>
    <t>Уменьшение прочих остатков денежных средств поселения</t>
  </si>
  <si>
    <t>МВЦП "Комплексные меры противодействия незаконному потреблению и обороту наркотических средств" на 2012 год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</si>
  <si>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</si>
  <si>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</si>
  <si>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</si>
  <si>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</si>
  <si>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</si>
  <si>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</si>
  <si>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</si>
  <si>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</si>
  <si>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</si>
  <si>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</si>
  <si>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</si>
  <si>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</si>
  <si>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</si>
  <si>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</si>
  <si>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</si>
  <si>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</si>
  <si>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</si>
  <si>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</si>
  <si>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1 13 02065 10 0000 130</t>
  </si>
  <si>
    <t>1 13 02995 10 0000 130</t>
  </si>
  <si>
    <t>2 02 04999 10 0000 151</t>
  </si>
  <si>
    <t xml:space="preserve">2 18 05010 10 0000 151 </t>
  </si>
  <si>
    <t>Прочие межбюджетные трансферты, передаваемые бюджетам поселений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</si>
  <si>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</si>
  <si>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</si>
  <si>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</si>
  <si>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</si>
  <si>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</si>
  <si>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</si>
  <si>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</si>
  <si>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</si>
  <si>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ДКЦП "Газификация Краснодарского края (2012-2016 годы)"</t>
  </si>
  <si>
    <t>Капитальный ремонт</t>
  </si>
  <si>
    <t>4429902</t>
  </si>
  <si>
    <t>Приобретение оборудования</t>
  </si>
  <si>
    <t>Субвенции  бюджетам поселений на выполнение передаваемых полномочий субъектов РФ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</si>
  <si>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</si>
  <si>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</si>
  <si>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</si>
  <si>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</si>
  <si>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</si>
  <si>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ВЦП "Капитальный ремонт, ремонт автомобильных дорог общего пользования населенных пунктов" на 2012-2014 годы</t>
  </si>
  <si>
    <t>5241501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</si>
  <si>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</si>
  <si>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</si>
  <si>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</si>
  <si>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</si>
  <si>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</si>
  <si>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</si>
  <si>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</si>
  <si>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</si>
  <si>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</si>
  <si>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</si>
  <si>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992 01 00 00 00 00 0000 000</t>
  </si>
  <si>
    <t>Источники внутреннего финансирования дефицита      бюджета, всего</t>
  </si>
  <si>
    <t>992 01 03 00 00 00 0000 000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</si>
  <si>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</si>
  <si>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</si>
  <si>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</si>
  <si>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бюджетами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</si>
  <si>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</si>
  <si>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бюджетных кредитов, полученных от других бюджетов бюджетной системы Российской
Федерации в валюте Российской Федерации
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</si>
  <si>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</si>
  <si>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</si>
  <si>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</si>
  <si>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</si>
  <si>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</si>
  <si>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</si>
  <si>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</si>
  <si>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</si>
  <si>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</si>
  <si>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</si>
  <si>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</si>
  <si>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</si>
  <si>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</si>
  <si>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</si>
  <si>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</si>
  <si>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Обслуживание государственного внутреннего и муниципального долга</t>
  </si>
  <si>
    <t>992 01 03 01 00 10 0000 710</t>
  </si>
  <si>
    <t xml:space="preserve">992 01 03 01 00 10 0000 810
</t>
  </si>
  <si>
    <t>2 19 00000 00 0000 000</t>
  </si>
  <si>
    <t>2 02 00000 00 0000 000</t>
  </si>
  <si>
    <t>Безвозмездные поступления от других бюджетов бюджетной системы РФ</t>
  </si>
  <si>
    <t>Иные закупки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</si>
  <si>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</si>
  <si>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</si>
  <si>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</si>
  <si>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</si>
  <si>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</si>
  <si>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</si>
  <si>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</si>
  <si>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</si>
  <si>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</si>
  <si>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</si>
  <si>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</si>
  <si>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</si>
  <si>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</si>
  <si>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</si>
  <si>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</si>
  <si>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</si>
  <si>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</si>
  <si>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</si>
  <si>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</si>
  <si>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</si>
  <si>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</si>
  <si>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</si>
  <si>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</si>
  <si>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</si>
  <si>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</si>
  <si>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62 2 2500</t>
  </si>
  <si>
    <t xml:space="preserve">Расходы на выполнение полномочий, переданных из поселений </t>
  </si>
  <si>
    <t>Обеспечение проведения выборов и референдумов</t>
  </si>
  <si>
    <t>99 0 1026</t>
  </si>
  <si>
    <t>Другие непрограммные направления деятельности органов местного самоуправления</t>
  </si>
  <si>
    <t xml:space="preserve">Финансовое обеспечение непредвиденных расходов </t>
  </si>
  <si>
    <t>Резервные фонды администрации</t>
  </si>
  <si>
    <t>Развитие территориального общественного самоуправления</t>
  </si>
  <si>
    <t>Обеспечение безопасности населения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</si>
  <si>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</si>
  <si>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Обеспечение мер пожарной  безопасности</t>
  </si>
  <si>
    <t>Экономическое развитие и инновационная экономика</t>
  </si>
  <si>
    <t>55 1 0000</t>
  </si>
  <si>
    <t>Содержание, строительство и ремонт дорог</t>
  </si>
  <si>
    <t>55 1 1025</t>
  </si>
  <si>
    <t>400</t>
  </si>
  <si>
    <t>55 1 6527</t>
  </si>
  <si>
    <t>Капитальный ремонт, ремонт автомобильных дорог общего пользования населенных пунктов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</si>
  <si>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</si>
  <si>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</si>
  <si>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</si>
  <si>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</si>
  <si>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</si>
  <si>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</si>
  <si>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</si>
  <si>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</si>
  <si>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</si>
  <si>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</si>
  <si>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Развитие водоснабжения населенных пунктов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</si>
  <si>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</si>
  <si>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</si>
  <si>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</si>
  <si>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</si>
  <si>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</si>
  <si>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</si>
  <si>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</si>
  <si>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</si>
  <si>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</si>
  <si>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</si>
  <si>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</si>
  <si>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</si>
  <si>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</si>
  <si>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</si>
  <si>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</si>
  <si>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</si>
  <si>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</si>
  <si>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</si>
  <si>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</si>
  <si>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</si>
  <si>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</si>
  <si>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</si>
  <si>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</si>
  <si>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</si>
  <si>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</si>
  <si>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</si>
  <si>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</si>
  <si>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</si>
  <si>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</si>
  <si>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</si>
  <si>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</si>
  <si>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</si>
  <si>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</si>
  <si>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</si>
  <si>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</si>
  <si>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</si>
  <si>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</si>
  <si>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</si>
  <si>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</si>
  <si>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</si>
  <si>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</si>
  <si>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</si>
  <si>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</si>
  <si>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</si>
  <si>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53 1 1011</t>
  </si>
  <si>
    <t>Управление муниципальным имуществом, связанное с оценкой недвижимости, признанием прав и регулиролванием отношений в сфере собственности</t>
  </si>
  <si>
    <t>1 16 51040 02 0000 140</t>
  </si>
  <si>
    <t>1 03 02000 01 0000 110</t>
  </si>
  <si>
    <t>1 03 02230 01 0000 110</t>
  </si>
  <si>
    <t>1 03 02240 01 0000 110</t>
  </si>
  <si>
    <t>1 03 02250 01 0000 110</t>
  </si>
  <si>
    <t>1 03 02260 01 0000 110</t>
  </si>
  <si>
    <t>Обеспечение деятельности главы органа исполнительной власти</t>
  </si>
  <si>
    <t xml:space="preserve">Подготовка градостроительной и землеустроительной документации
</t>
  </si>
  <si>
    <t>51 1 0019</t>
  </si>
  <si>
    <t>Начальник финансового отдела</t>
  </si>
  <si>
    <t>500</t>
  </si>
  <si>
    <t>Межбюджетные трансферты</t>
  </si>
  <si>
    <t>65 2 0901</t>
  </si>
  <si>
    <t>Приобретение муниципальными учреждениями движимого имущества</t>
  </si>
  <si>
    <t>Другие вопросы в области культуры, кинематографии</t>
  </si>
  <si>
    <t>65.9.1037</t>
  </si>
  <si>
    <t>Охрана и сохранение объектов культурного наследия местного значения</t>
  </si>
  <si>
    <t>8</t>
  </si>
  <si>
    <t>Представитель органа местного самоуправления поселения</t>
  </si>
  <si>
    <t>Обеспечение деятельностифинансовых, налоговых и таможенных органов и органов финансового (финансово-бюджетного) надзора</t>
  </si>
  <si>
    <t>Расходы на передачу полномочий</t>
  </si>
  <si>
    <t>62 2 2501</t>
  </si>
  <si>
    <t>65 5 6512</t>
  </si>
  <si>
    <t>Поэтапное повышение уровня заработной платы работников муниципальных учреждений до средней заработной платы по Краснодарскому краю</t>
  </si>
  <si>
    <t>65 5 0000</t>
  </si>
  <si>
    <t>Мероприятия в сфере искусства и культуры</t>
  </si>
  <si>
    <t>65 5 6012</t>
  </si>
  <si>
    <t>58 3 1038</t>
  </si>
  <si>
    <t>2</t>
  </si>
  <si>
    <t>3</t>
  </si>
  <si>
    <t>4</t>
  </si>
  <si>
    <t>1</t>
  </si>
  <si>
    <t xml:space="preserve">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</si>
  <si>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</si>
  <si>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50 2 0019</t>
  </si>
  <si>
    <t>50 0 0000</t>
  </si>
  <si>
    <t>Обеспечение деятельности органов местного самоуправления</t>
  </si>
  <si>
    <t>Обеспечение деятельности лиц, замещающих муниципальные должности</t>
  </si>
  <si>
    <t>50 1 0019</t>
  </si>
  <si>
    <t>Обеспечение деятельности муниципальных и немунициальных служащих</t>
  </si>
  <si>
    <t>Мероприятия и ведомственные целевые программы администрации</t>
  </si>
  <si>
    <t xml:space="preserve">Развитие территориального общественного самоуправления </t>
  </si>
  <si>
    <t>Мероприятия в области владения, пользования и распоряжения имуществом, находящимся в муниципальной собственности</t>
  </si>
  <si>
    <t>Дорожная деятельность в отношении дорог общего пользования</t>
  </si>
  <si>
    <t>ВЦП "Мероприятия в области строительства, архитектуры и градостроительства"</t>
  </si>
  <si>
    <t>ВЦП "Мероприятия в области землеустройства и землепользования"</t>
  </si>
  <si>
    <t>68 0 1033</t>
  </si>
  <si>
    <t>Благоустройство территории</t>
  </si>
  <si>
    <t>Организация досуга и обеспечение населения услугами учреждений культуры, сохранение, использование и популяризация объектов культурного наследия</t>
  </si>
  <si>
    <t>61 0 1016</t>
  </si>
  <si>
    <t>Наименование объекта</t>
  </si>
  <si>
    <t>Мероприятия в области молодежной политики</t>
  </si>
  <si>
    <t>Обслуживание государственного (муниципального) долга</t>
  </si>
  <si>
    <t>Обеспечение деятельности лиц, замещающих муниципальные должности в представительных органах, контрольно-счетных органах муниципальных образований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</si>
  <si>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</si>
  <si>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</si>
  <si>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</si>
  <si>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Налог на доходы физических лиц*</t>
  </si>
  <si>
    <t>Единый сельскохозяйственный налог*</t>
  </si>
  <si>
    <t>Земельный налог*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</si>
  <si>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действий*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</si>
  <si>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поселений*</t>
  </si>
  <si>
    <t>Наименование кода администратора, группы, подгруппы, статьи, подстатьи, элемента, программы, кода экономической классификации доходов источников финансирования дефицита  бюджета</t>
  </si>
  <si>
    <t>53 2 1036</t>
  </si>
  <si>
    <t>Иные межбюджетные ассигнования</t>
  </si>
  <si>
    <t>Социальная политика</t>
  </si>
  <si>
    <t>МВЦП "О выплате пенсий за выслугу лет лицам, замещавшим муниципальные должности и должности муниципальной службы в ОМСУ"</t>
  </si>
  <si>
    <t>Социальное обеспечение населения</t>
  </si>
  <si>
    <t>300</t>
  </si>
  <si>
    <t>Социальное обеспечение и иные выплаты населению</t>
  </si>
  <si>
    <t>Социальное обеспечение и иные выплаты гражданам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</si>
  <si>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</si>
  <si>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передачу полномочий из поселений</t>
  </si>
  <si>
    <t>Капитальные вложения (бюджетные инвестиции) в объекты муниципальной собственности</t>
  </si>
  <si>
    <t>Капитальные вложения в области коммунального хозяйства</t>
  </si>
  <si>
    <t>Капитальные    вложения в объекты    недвижимого имущества государственной   (муниципальной)    собственности</t>
  </si>
  <si>
    <t>50 0 00 00000</t>
  </si>
  <si>
    <t>50 1 00 00000</t>
  </si>
  <si>
    <t>50 1 00 00190</t>
  </si>
  <si>
    <t>50 2 00 00000</t>
  </si>
  <si>
    <t>50 2 00 00190</t>
  </si>
  <si>
    <t>50 2 00 60190</t>
  </si>
  <si>
    <t>51 0 00 00000</t>
  </si>
  <si>
    <t>51 8 00 00000</t>
  </si>
  <si>
    <t>56 0 00 00000</t>
  </si>
  <si>
    <t>50 2 00 51180</t>
  </si>
  <si>
    <t>50 2 00 L1180</t>
  </si>
  <si>
    <t>51 3 00 00000</t>
  </si>
  <si>
    <t>51 3 00 10020</t>
  </si>
  <si>
    <t>51 3 00 10190</t>
  </si>
  <si>
    <t>51 3 00 10060</t>
  </si>
  <si>
    <t>51 3 00 10220</t>
  </si>
  <si>
    <t>64 0 00 00000</t>
  </si>
  <si>
    <t>64 0 00 10250</t>
  </si>
  <si>
    <t>51 5  00 00000</t>
  </si>
  <si>
    <t>51 5 00 10230</t>
  </si>
  <si>
    <t>51 6 00 00000</t>
  </si>
  <si>
    <t>51 6 00 10240</t>
  </si>
  <si>
    <t>51 7 00 00000</t>
  </si>
  <si>
    <t>56 0 00 25010</t>
  </si>
  <si>
    <t>65 0 00 00000</t>
  </si>
  <si>
    <t>66 0 00 10270</t>
  </si>
  <si>
    <t>68 0 00 00000</t>
  </si>
  <si>
    <t>68 0 00 10300</t>
  </si>
  <si>
    <t>68 0 00 10320</t>
  </si>
  <si>
    <t>53 0 00 00000</t>
  </si>
  <si>
    <t>53 2 00 00000</t>
  </si>
  <si>
    <t>59 0 00 00000</t>
  </si>
  <si>
    <t>59 2 00 00590</t>
  </si>
  <si>
    <t>59 3 00 00000</t>
  </si>
  <si>
    <t>59 3 00 00590</t>
  </si>
  <si>
    <t>59 3 00 09020</t>
  </si>
  <si>
    <t>54 0 00 00000</t>
  </si>
  <si>
    <t>54 3 00 00000</t>
  </si>
  <si>
    <t>61 0 00 00000</t>
  </si>
  <si>
    <t>51 2 00 00000</t>
  </si>
  <si>
    <t>57 0 00 00000</t>
  </si>
  <si>
    <t>57 2 00 00000</t>
  </si>
  <si>
    <t>57 2 00 10090</t>
  </si>
  <si>
    <t>50 2 00 25010</t>
  </si>
  <si>
    <t>51 5 00 00000</t>
  </si>
  <si>
    <t>59 2 00 00000</t>
  </si>
  <si>
    <t>99 2 00 00190</t>
  </si>
  <si>
    <t>99 3 00 00000</t>
  </si>
  <si>
    <t>99 3 00 20590</t>
  </si>
  <si>
    <t>68 0 0010310</t>
  </si>
  <si>
    <t>68 0 00 10330</t>
  </si>
  <si>
    <t>68 0 00 10310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</si>
  <si>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</si>
  <si>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Организация временного трудоустройства несовершеннолетних граждан в возрасте от 14 до 18 лет </t>
  </si>
  <si>
    <t xml:space="preserve">Обеспечение деятельности муниципальных и немуниципальных служащих в представительных органах, контрольно-счетных органах муниципальных образований </t>
  </si>
  <si>
    <t>99 2 00 00000</t>
  </si>
  <si>
    <t>99 0 00 00000</t>
  </si>
  <si>
    <t>99 0 00 25010</t>
  </si>
  <si>
    <t>99 2 00 20190</t>
  </si>
  <si>
    <t>51 3 00 10510</t>
  </si>
  <si>
    <t>ВЦП Предоставление помещений для размещения участковых ОВД</t>
  </si>
  <si>
    <t>59 5 00 00000</t>
  </si>
  <si>
    <t>Капитальные вложения в объекты недвижимого имущества государственной (муниципальной)собственности</t>
  </si>
  <si>
    <t>65 8 00 10520</t>
  </si>
  <si>
    <t>65 8 00 00000</t>
  </si>
  <si>
    <t>Капитальные вложения в области культуры</t>
  </si>
  <si>
    <t>Капитальные вложения в объекты недвижимого имущества государственной (муниципальной) собственности</t>
  </si>
  <si>
    <t>99 0 00 60170</t>
  </si>
  <si>
    <t>Поощрение победителей краевого конкурса на звание «Лучший орган ТОС» на 2016 год</t>
  </si>
  <si>
    <t>51 2 01 10560</t>
  </si>
  <si>
    <t>51 3 02 10010</t>
  </si>
  <si>
    <t>51 3 01 10210</t>
  </si>
  <si>
    <t>99 6 02 10240</t>
  </si>
  <si>
    <t>51 7 01 10400</t>
  </si>
  <si>
    <t>53 2 02 10350</t>
  </si>
  <si>
    <t>53 2 02 10360</t>
  </si>
  <si>
    <t>54 3 01 10620</t>
  </si>
  <si>
    <t>99 0 02 25010</t>
  </si>
  <si>
    <t>59 5 01 10370</t>
  </si>
  <si>
    <t>61 0 02 10160</t>
  </si>
  <si>
    <t xml:space="preserve">Поддержка малого и среднего предпринимательства в муниципальном образовании </t>
  </si>
  <si>
    <t>51 3 02 10200</t>
  </si>
  <si>
    <t>Муниципальные и ведомственные целевые программы по социальному обеспечению</t>
  </si>
  <si>
    <t>МВЦП "Охрана и сохранение объектов культурного наследия местного значения"</t>
  </si>
  <si>
    <t>2 02 29999 10 0000 151</t>
  </si>
  <si>
    <t>Расходы на поэтапное повышение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</si>
  <si>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59 3 00 00120</t>
  </si>
  <si>
    <t>59 3 00 60120</t>
  </si>
  <si>
    <t>59 3 00 S00120</t>
  </si>
  <si>
    <t>99 0 0010540</t>
  </si>
  <si>
    <t>Организация и ведение бухгалтерского учета в поселениях Белореченского района</t>
  </si>
  <si>
    <t>99 0 00 10540</t>
  </si>
  <si>
    <t>Организация и ведение бухгалтерского учета  в поселениях Белореченского района</t>
  </si>
  <si>
    <t>51 6 02 10240</t>
  </si>
  <si>
    <t>Закупка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</si>
  <si>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</si>
  <si>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 бюджетным, автономным учреждениям и иным некоммерческим организациям</t>
  </si>
  <si>
    <t>59 3 00 S0120</t>
  </si>
  <si>
    <t>65 5 00 00000</t>
  </si>
  <si>
    <t>65 5 00 10390</t>
  </si>
  <si>
    <t>Капитальные вложения в области газификации</t>
  </si>
  <si>
    <t xml:space="preserve">Поощрение победителей краевого конкурса на звание «Лучший орган ТОС» </t>
  </si>
  <si>
    <t>99 0 00 S0170</t>
  </si>
  <si>
    <t>Прочие субсидии передаваемые бюджетам сельских поселений</t>
  </si>
  <si>
    <t xml:space="preserve"> Начальник финансового отдела</t>
  </si>
  <si>
    <t>99 6 02 00000</t>
  </si>
  <si>
    <t>*-по видам и подвидам доходов, входящих в соответствующий группировочный код бюджетной классификации, заисляемым в бюджет Черниговского сельского поселения в соответствии с Законодательством Российской Федерации</t>
  </si>
  <si>
    <t>Администрация Черниговского сельского поселения</t>
  </si>
  <si>
    <t>99 6 00 00000</t>
  </si>
  <si>
    <t>99 6 02 10320</t>
  </si>
  <si>
    <t xml:space="preserve">Молодежная политика </t>
  </si>
  <si>
    <t>Молодежная политика</t>
  </si>
  <si>
    <t>2 19 60010 10 0000 150</t>
  </si>
  <si>
    <t>2 02 15001 10 0000 150</t>
  </si>
  <si>
    <t>2 02 29999 10 0000 150</t>
  </si>
  <si>
    <t>2 02 35118 10 0000 150</t>
  </si>
  <si>
    <t>2 02 30024 10 0000 150</t>
  </si>
  <si>
    <t xml:space="preserve">МЦП "Привлечение граждан и их объединений к участию в охране общественного порядка на территории поселения"
</t>
  </si>
  <si>
    <t>Капитальные вложения в объекты  государственной (муниципальной)собственности</t>
  </si>
  <si>
    <t>Оплата за  техническое облуживание уличного освещения</t>
  </si>
  <si>
    <t>Закупка товаров,работ и услуг для государственных и (муниципальных) нужд</t>
  </si>
  <si>
    <t>Осуществление отдельных государственных полномочий  по предоставлению мер социальной поддержки  в виде компенсации расходов на оплату жилых помещений, отопления и освещения работникам  муниципальных учреждений, проживающим и работающим в сельской местности</t>
  </si>
  <si>
    <t>59 2 00 60826</t>
  </si>
  <si>
    <t>59 3 00 60826</t>
  </si>
  <si>
    <t>Закупка товаров, работ и услуг для обеспечения государственных  (муниципальных) нужд</t>
  </si>
  <si>
    <t>51 3 02 10210</t>
  </si>
  <si>
    <t>Непрограммые мероприятия в области архитектуры и управление муниципальным имуществом</t>
  </si>
  <si>
    <t>Непрограммые мероприятия в области архитектуры и управление муниципальным строительством</t>
  </si>
  <si>
    <t>51 3 02 00000</t>
  </si>
  <si>
    <t>ВЦП "Повышение информированности населения о деятельности органов местного самоуправления"</t>
  </si>
  <si>
    <t>51 2 01 00000</t>
  </si>
  <si>
    <t>ВЦП "Развитие информатизации в органах местного самоуправления"</t>
  </si>
  <si>
    <t>51 2 01 10760</t>
  </si>
  <si>
    <t>99 0 00 10110</t>
  </si>
  <si>
    <t>Приобретение муниципальным учреждением движимого имущества</t>
  </si>
  <si>
    <t>59 2 00 09010</t>
  </si>
  <si>
    <t>Предоставление субсидий бюджетным, автономным учреждениям и иным некомерческим организациям</t>
  </si>
  <si>
    <t>Закупка товаров, работ и услуг  для обеспечения государственных (муниципальных) нужд</t>
  </si>
  <si>
    <t>Государственная программа Краснодарского края «Развитие топливно-энергетического комплекса» подпрограмма «Газификация Краснодарского края»</t>
  </si>
  <si>
    <t>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</t>
  </si>
  <si>
    <t>65 5 00 L5672</t>
  </si>
  <si>
    <t>2 02 27567 10 0000 150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</si>
  <si>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</si>
  <si>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</si>
  <si>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</si>
  <si>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Возврат прочих 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</si>
  <si>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компенсации затрат бюджетов сельских поселений</t>
  </si>
  <si>
    <t>65 5 00 S0620</t>
  </si>
  <si>
    <t>Обеспечение проведение выборов и референдумов</t>
  </si>
  <si>
    <t>Организация и проведение выборной компании</t>
  </si>
  <si>
    <t>99 7 00 00000</t>
  </si>
  <si>
    <t>Проведение выборов</t>
  </si>
  <si>
    <t>99 7 00 10260</t>
  </si>
  <si>
    <t>66 0 0010280</t>
  </si>
  <si>
    <t>66 0 00 10280</t>
  </si>
  <si>
    <t xml:space="preserve">Закупка товаров,  работ и услуг для  государственных и (муниципальных) нужд </t>
  </si>
  <si>
    <t>ВЦП "Информатизация и лицензирование программного обеспечения"</t>
  </si>
  <si>
    <t>51 9 00 10780</t>
  </si>
  <si>
    <t>Резервные фонды</t>
  </si>
  <si>
    <t xml:space="preserve">Прочие субсидии бюджетам сельских поселений </t>
  </si>
  <si>
    <t>2 02 16001 10 0000 150</t>
  </si>
  <si>
    <t>Дотации бюджетам поселений на выравнивание бюджетной обеспеченности из бюджета субъекта Российской Федерации</t>
  </si>
  <si>
    <t>Дотации бюджетам поселений на выравнивание бюджетной обеспеченности из бюджетов муниципальных районов</t>
  </si>
  <si>
    <t>Черниговского сельского поселения</t>
  </si>
  <si>
    <t>2 02 19999 10 0000 150</t>
  </si>
  <si>
    <t>Прочие дотации бюджетам сельских поселений</t>
  </si>
  <si>
    <t>администрации Черниговского сельского поселения</t>
  </si>
  <si>
    <t>Совет Черниговского сельского поселения Белореченского района</t>
  </si>
  <si>
    <t>Жилищное хозяйство</t>
  </si>
  <si>
    <t>Капитальный ремонт муниципального жилого фонда</t>
  </si>
  <si>
    <t>67 0 00 10410</t>
  </si>
  <si>
    <t>66 0 00 00000</t>
  </si>
  <si>
    <t>Организация в границах поселений электро-, тепло-, газо - и водоснабжения населения топливом</t>
  </si>
  <si>
    <t xml:space="preserve">ВЦП "Повышение информированности населения о деятельности органов власти" </t>
  </si>
  <si>
    <t>ВЦП "Содействие развитию малого и среднего предпринимательства в МО БР"</t>
  </si>
  <si>
    <t>400- Капитальные вложения в объекты недвижимого имущества государственной (муниципальной) собственности</t>
  </si>
  <si>
    <t>67 0 00 00000</t>
  </si>
  <si>
    <t>Развитие жилищного хозяйства</t>
  </si>
  <si>
    <t>ВЦП "Поддержка малого и среднего бизнеса"</t>
  </si>
  <si>
    <t>Дотации бюджетам сельских поселений на выравнивание бюджетной обеспеченности из бюджетов муниципальных районов</t>
  </si>
  <si>
    <t>ВЦП "Обеспечение безопасности населения"</t>
  </si>
  <si>
    <t>51 7 01 00000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</si>
  <si>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</si>
  <si>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</si>
  <si>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</si>
  <si>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</si>
  <si>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Акцизы по подакцизным товарам (продукции), производимым на территории Российской Федерации*</t>
  </si>
  <si>
    <t>2 02 10000 00 0000 000</t>
  </si>
  <si>
    <t>Дотации бюджетам бюджетной системы Российской Федерации</t>
  </si>
  <si>
    <t xml:space="preserve">                                           Черниговского сельского поселения</t>
  </si>
  <si>
    <t>к решению Совета</t>
  </si>
  <si>
    <t>ПРИЛОЖЕНИЕ № 2</t>
  </si>
  <si>
    <t>ПРИЛОЖЕНИЕ № 3</t>
  </si>
  <si>
    <t xml:space="preserve">           </t>
  </si>
  <si>
    <t xml:space="preserve">         </t>
  </si>
  <si>
    <t xml:space="preserve">                  </t>
  </si>
  <si>
    <t>А.В.Черемных</t>
  </si>
  <si>
    <t>59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</si>
  <si>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</si>
  <si>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№ 3</t>
  </si>
  <si>
    <t>Дополнительная помощь местным бюджетам для решения социально значимых вопросов</t>
  </si>
  <si>
    <t>65 5 00 62980</t>
  </si>
  <si>
    <t xml:space="preserve">05 </t>
  </si>
  <si>
    <t>2 02 25467 10 0000 150</t>
  </si>
  <si>
    <t xml:space="preserve">Субсидии бюджетам сельских поселений на обеспечение развития и укрепления материально- технической базы домов культуры в населенных пунктах с числом жителей до 50 тысяч человек </t>
  </si>
  <si>
    <t>59 2 00 62980</t>
  </si>
  <si>
    <t>к  решению Совета Черниговского сельского поселения Белореченского района  от 17 декабря 2019 года № 19 в редакции решения Совета Черниговского сельского поселения Белореченского района от  28 сентября 2020 года № 52</t>
  </si>
  <si>
    <t>Управление муниципальным имуществом, связанное с оценкой недвижимости, признанием прав и регулированием отношений в сфере собственности</t>
  </si>
  <si>
    <t>ПРИЛОЖЕНИЕ № 1</t>
  </si>
  <si>
    <t>Доходы, поступающие в порядке возмещения расходов, понесенных в связи с эксплуатацией имущества сельских поселений</t>
  </si>
  <si>
    <t>ПРИЛОЖЕНИЕ № 4</t>
  </si>
  <si>
    <t>ПРИЛОЖЕНИЕ № 5</t>
  </si>
  <si>
    <t>Исполненно</t>
  </si>
  <si>
    <t>Отклонение</t>
  </si>
  <si>
    <t>% исполнения</t>
  </si>
  <si>
    <t>Утверденно</t>
  </si>
  <si>
    <t>2 07 05030 10 0000 150</t>
  </si>
  <si>
    <t>Утвержденно</t>
  </si>
  <si>
    <t>Наименкование</t>
  </si>
  <si>
    <t>ПРИЛОЖЕНИЕ №6</t>
  </si>
  <si>
    <t>ПРИЛОЖЕНИЕ № 7</t>
  </si>
  <si>
    <t>2 02 49999 10 0000 151</t>
  </si>
  <si>
    <t xml:space="preserve">Исполнение поступлений доходов в бюджет Черниговского сельского поселения Белореченского района                                             по кодам видов (подвидов)  доходов  за 2021 год 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</si>
  <si>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</si>
  <si>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</si>
  <si>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</si>
  <si>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</si>
  <si>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</si>
  <si>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</si>
  <si>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Исполнение безвозмездных поступлений из бюджетов других уровней в бюджет                                              Черниговского сельского поселения Белореченского района за 2021 год</t>
  </si>
  <si>
    <t xml:space="preserve">Исполнение ведомственной структуры расходов бюджета Черниговского сельского поселения                                                                             Белореченского района за 2020 год, перечень главных распорядителей средств бюджета, перечень разделов, подразделов, целевых статей (муниципальных программ и непрограммных направлений деятельности),                                                                               групп видов расходов бюджета поселения </t>
  </si>
  <si>
    <t>Обеспечение мер пожарной безопасности</t>
  </si>
  <si>
    <t>51 7 00 10400</t>
  </si>
  <si>
    <t>99 6 00 10230</t>
  </si>
  <si>
    <t>ВЦП " Содействие развитию малого и среднего предпринимательства в муниципальном образовании Белореченский район"</t>
  </si>
  <si>
    <t>ВЦП "Содействие развитию малого и среднего предпринимательства в муниципальном образовании Белореченский район</t>
  </si>
  <si>
    <t>99 0 00 10690</t>
  </si>
  <si>
    <t>99 0 00 62950</t>
  </si>
  <si>
    <t>Реализация инициативных проектов</t>
  </si>
  <si>
    <t>Дотации на поддержку местных инициатив по итогам краевого конкурса</t>
  </si>
  <si>
    <t>53 2 02 00000</t>
  </si>
  <si>
    <t>53 2 00 10350</t>
  </si>
  <si>
    <t>МП "Молодежная политика, оздоровление, занятость детей и подростков"</t>
  </si>
  <si>
    <t>54 0 00 10620</t>
  </si>
  <si>
    <t>61 0 02 00000</t>
  </si>
  <si>
    <t>МП "Развитие физической культуры и спорта"</t>
  </si>
  <si>
    <t>51 8 00 10450</t>
  </si>
  <si>
    <t>О выплате пенсий за выслугу лет лицам, замещавшим муниципальные должности и должности муниципальной службы в ОМСУ</t>
  </si>
  <si>
    <t>51 2 00 10560</t>
  </si>
  <si>
    <t>Исполнение распределения бюджетных ассигнований по целевым статьям (муниципальным программам Черниговского сельского поселения Белореченского района и непрограммным направлениям деятельности), группам видов расходов классификации расходов бюджетов за 2021 год</t>
  </si>
  <si>
    <t xml:space="preserve"> 51 8 00 10450</t>
  </si>
  <si>
    <t>51 9 00  00000</t>
  </si>
  <si>
    <t>ВЦП "Информатизация органов местного самоуправления администрации муниципального образования Белореченский район"</t>
  </si>
  <si>
    <t>9</t>
  </si>
  <si>
    <t xml:space="preserve">Исполнение источников  финансирования дефицита бюджета Черниговского сельского поселения Белореченского района, перечень статей источников финансирования дефицитов бюджетов за 2021 год </t>
  </si>
  <si>
    <t>992 01 03 0100 10 0000 000</t>
  </si>
  <si>
    <t>570 000,00</t>
  </si>
  <si>
    <t>992 01 03 0100 10 0000 700</t>
  </si>
  <si>
    <t>992 01 03 0100 10 0000 710</t>
  </si>
  <si>
    <t xml:space="preserve">Исполнение распределения бюджетных ассигнований на осуществление бюджетных инвестиций в форме капитальных вложений в объекты муниципальной собственности Черниговского сельского поселения Белореченского района и предоставление муниципальным бюджетным учреждениям субсидий на осуществление капитальных вложений в объекты муниципальной собственности Черниговского сельского поселения Белореченского района, софинансирование капитальных вложений в которые осуществляется за счет межбюджетных субсидий из краевого бюджета, по объектам за 2021 год </t>
  </si>
  <si>
    <t>Исполнение распределения бюджетных ассигнований  бюджета Черниговского сельского поселения Белореченского района по разделам и подразделам классификации расходов бюджетов за 2021 год</t>
  </si>
  <si>
    <t>от 14.07.2022 года № 125</t>
  </si>
  <si>
    <t>от 14.07. 2022 года № 125</t>
  </si>
  <si>
    <t>к решению Совета 
Черниговского сельского поселения 
Белореченского  района 
от 14.07.2022 года № 125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</si>
</sst>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_ ;[Red]\-#,##0.0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Alignment="1">
      <alignment horizontal="left" vertical="top"/>
      <protection/>
    </xf>
    <xf numFmtId="0" fontId="7" fillId="0" borderId="0" xfId="55">
      <alignment/>
      <protection/>
    </xf>
    <xf numFmtId="0" fontId="4" fillId="0" borderId="10" xfId="0" applyFont="1" applyBorder="1" applyAlignment="1">
      <alignment vertical="center" wrapText="1"/>
    </xf>
    <xf numFmtId="0" fontId="8" fillId="32" borderId="0" xfId="55" applyFont="1" applyFill="1" applyAlignment="1">
      <alignment horizontal="center" vertical="top"/>
      <protection/>
    </xf>
    <xf numFmtId="0" fontId="8" fillId="32" borderId="0" xfId="55" applyFont="1" applyFill="1" applyAlignment="1">
      <alignment horizontal="left"/>
      <protection/>
    </xf>
    <xf numFmtId="0" fontId="8" fillId="32" borderId="0" xfId="55" applyFont="1" applyFill="1">
      <alignment/>
      <protection/>
    </xf>
    <xf numFmtId="0" fontId="9" fillId="32" borderId="0" xfId="55" applyFont="1" applyFill="1">
      <alignment/>
      <protection/>
    </xf>
    <xf numFmtId="172" fontId="8" fillId="32" borderId="0" xfId="55" applyNumberFormat="1" applyFont="1" applyFill="1" applyAlignment="1">
      <alignment horizontal="center" wrapText="1"/>
      <protection/>
    </xf>
    <xf numFmtId="0" fontId="8" fillId="32" borderId="0" xfId="55" applyFont="1" applyFill="1" applyAlignment="1">
      <alignment horizontal="center" vertical="center"/>
      <protection/>
    </xf>
    <xf numFmtId="0" fontId="8" fillId="32" borderId="0" xfId="55" applyFont="1" applyFill="1" applyAlignment="1">
      <alignment horizontal="center"/>
      <protection/>
    </xf>
    <xf numFmtId="0" fontId="9" fillId="32" borderId="0" xfId="55" applyFont="1" applyFill="1" applyAlignment="1">
      <alignment horizontal="center"/>
      <protection/>
    </xf>
    <xf numFmtId="0" fontId="8" fillId="32" borderId="0" xfId="55" applyFont="1" applyFill="1" applyAlignment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8" fillId="32" borderId="0" xfId="55" applyFont="1" applyFill="1" applyBorder="1">
      <alignment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4" fillId="0" borderId="0" xfId="0" applyFont="1" applyAlignment="1">
      <alignment horizontal="justify"/>
    </xf>
    <xf numFmtId="0" fontId="2" fillId="0" borderId="0" xfId="53" applyFont="1" applyAlignment="1">
      <alignment horizontal="justify"/>
      <protection/>
    </xf>
    <xf numFmtId="0" fontId="4" fillId="32" borderId="0" xfId="55" applyFont="1" applyFill="1" applyAlignment="1">
      <alignment horizontal="left"/>
      <protection/>
    </xf>
    <xf numFmtId="0" fontId="8" fillId="32" borderId="0" xfId="55" applyFont="1" applyFill="1" applyAlignment="1">
      <alignment vertical="top"/>
      <protection/>
    </xf>
    <xf numFmtId="0" fontId="9" fillId="32" borderId="0" xfId="55" applyFont="1" applyFill="1" applyAlignment="1">
      <alignment horizontal="center" vertical="top"/>
      <protection/>
    </xf>
    <xf numFmtId="0" fontId="8" fillId="32" borderId="10" xfId="55" applyFont="1" applyFill="1" applyBorder="1" applyAlignment="1">
      <alignment horizontal="center" vertical="center" wrapText="1"/>
      <protection/>
    </xf>
    <xf numFmtId="49" fontId="9" fillId="32" borderId="0" xfId="55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/>
    </xf>
    <xf numFmtId="0" fontId="4" fillId="0" borderId="0" xfId="54" applyFont="1" applyFill="1" applyAlignment="1">
      <alignment horizontal="right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8" fillId="33" borderId="0" xfId="55" applyFont="1" applyFill="1" applyAlignment="1">
      <alignment/>
      <protection/>
    </xf>
    <xf numFmtId="49" fontId="8" fillId="32" borderId="0" xfId="55" applyNumberFormat="1" applyFont="1" applyFill="1" applyAlignment="1">
      <alignment/>
      <protection/>
    </xf>
    <xf numFmtId="0" fontId="4" fillId="32" borderId="10" xfId="55" applyFont="1" applyFill="1" applyBorder="1" applyAlignment="1">
      <alignment horizontal="center" wrapText="1"/>
      <protection/>
    </xf>
    <xf numFmtId="0" fontId="4" fillId="32" borderId="10" xfId="55" applyFont="1" applyFill="1" applyBorder="1" applyAlignment="1">
      <alignment horizontal="center"/>
      <protection/>
    </xf>
    <xf numFmtId="0" fontId="8" fillId="32" borderId="10" xfId="55" applyFont="1" applyFill="1" applyBorder="1" applyAlignment="1">
      <alignment horizontal="center" wrapText="1"/>
      <protection/>
    </xf>
    <xf numFmtId="49" fontId="8" fillId="32" borderId="10" xfId="55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0" xfId="55" applyNumberFormat="1" applyFont="1" applyFill="1" applyBorder="1" applyAlignment="1">
      <alignment horizontal="right"/>
      <protection/>
    </xf>
    <xf numFmtId="0" fontId="4" fillId="33" borderId="0" xfId="55" applyFont="1" applyFill="1" applyBorder="1" applyAlignment="1">
      <alignment horizontal="left" wrapText="1"/>
      <protection/>
    </xf>
    <xf numFmtId="49" fontId="4" fillId="33" borderId="0" xfId="55" applyNumberFormat="1" applyFont="1" applyFill="1" applyBorder="1" applyAlignment="1">
      <alignment horizontal="center"/>
      <protection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/>
    </xf>
    <xf numFmtId="0" fontId="8" fillId="32" borderId="0" xfId="55" applyFont="1" applyFill="1" applyBorder="1" applyAlignment="1">
      <alignment/>
      <protection/>
    </xf>
    <xf numFmtId="4" fontId="4" fillId="33" borderId="11" xfId="55" applyNumberFormat="1" applyFont="1" applyFill="1" applyBorder="1" applyAlignment="1">
      <alignment horizontal="right"/>
      <protection/>
    </xf>
    <xf numFmtId="0" fontId="8" fillId="33" borderId="0" xfId="55" applyFont="1" applyFill="1" applyBorder="1" applyAlignment="1">
      <alignment/>
      <protection/>
    </xf>
    <xf numFmtId="0" fontId="8" fillId="32" borderId="0" xfId="55" applyFont="1" applyFill="1" applyBorder="1" applyAlignment="1">
      <alignment vertical="top"/>
      <protection/>
    </xf>
    <xf numFmtId="4" fontId="3" fillId="33" borderId="0" xfId="55" applyNumberFormat="1" applyFont="1" applyFill="1" applyBorder="1" applyAlignment="1">
      <alignment horizontal="right"/>
      <protection/>
    </xf>
    <xf numFmtId="49" fontId="9" fillId="33" borderId="0" xfId="55" applyNumberFormat="1" applyFont="1" applyFill="1" applyBorder="1" applyAlignment="1">
      <alignment horizontal="center" vertical="top" wrapText="1"/>
      <protection/>
    </xf>
    <xf numFmtId="0" fontId="3" fillId="33" borderId="0" xfId="55" applyFont="1" applyFill="1" applyBorder="1" applyAlignment="1">
      <alignment horizontal="left" wrapText="1"/>
      <protection/>
    </xf>
    <xf numFmtId="0" fontId="4" fillId="33" borderId="0" xfId="54" applyFont="1" applyFill="1" applyAlignment="1">
      <alignment horizontal="right"/>
      <protection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32" borderId="0" xfId="53" applyFont="1" applyFill="1" applyAlignment="1">
      <alignment/>
      <protection/>
    </xf>
    <xf numFmtId="0" fontId="2" fillId="32" borderId="0" xfId="53" applyFont="1" applyFill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9" fillId="32" borderId="0" xfId="55" applyFont="1" applyFill="1" applyAlignment="1">
      <alignment/>
      <protection/>
    </xf>
    <xf numFmtId="49" fontId="3" fillId="33" borderId="0" xfId="55" applyNumberFormat="1" applyFont="1" applyFill="1" applyBorder="1" applyAlignment="1">
      <alignment horizontal="center"/>
      <protection/>
    </xf>
    <xf numFmtId="49" fontId="8" fillId="33" borderId="0" xfId="55" applyNumberFormat="1" applyFont="1" applyFill="1" applyBorder="1" applyAlignment="1">
      <alignment horizontal="center" vertical="top" wrapText="1"/>
      <protection/>
    </xf>
    <xf numFmtId="0" fontId="4" fillId="33" borderId="11" xfId="55" applyFont="1" applyFill="1" applyBorder="1" applyAlignment="1">
      <alignment horizontal="left" wrapText="1"/>
      <protection/>
    </xf>
    <xf numFmtId="0" fontId="4" fillId="33" borderId="11" xfId="0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1" xfId="55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 shrinkToFit="1"/>
    </xf>
    <xf numFmtId="4" fontId="4" fillId="33" borderId="10" xfId="0" applyNumberFormat="1" applyFont="1" applyFill="1" applyBorder="1" applyAlignment="1">
      <alignment horizontal="right"/>
    </xf>
    <xf numFmtId="0" fontId="8" fillId="33" borderId="0" xfId="55" applyFont="1" applyFill="1" applyAlignment="1">
      <alignment horizontal="center" vertical="center"/>
      <protection/>
    </xf>
    <xf numFmtId="0" fontId="8" fillId="33" borderId="0" xfId="55" applyFont="1" applyFill="1" applyAlignment="1">
      <alignment vertical="top"/>
      <protection/>
    </xf>
    <xf numFmtId="4" fontId="4" fillId="33" borderId="10" xfId="0" applyNumberFormat="1" applyFont="1" applyFill="1" applyBorder="1" applyAlignment="1">
      <alignment horizontal="center"/>
    </xf>
    <xf numFmtId="0" fontId="4" fillId="0" borderId="0" xfId="53" applyFont="1" applyAlignment="1">
      <alignment/>
      <protection/>
    </xf>
    <xf numFmtId="0" fontId="4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5" fillId="0" borderId="0" xfId="53" applyFont="1" applyBorder="1" applyAlignment="1">
      <alignment horizontal="center" wrapText="1"/>
      <protection/>
    </xf>
    <xf numFmtId="0" fontId="4" fillId="33" borderId="0" xfId="55" applyFont="1" applyFill="1" applyAlignment="1">
      <alignment/>
      <protection/>
    </xf>
    <xf numFmtId="0" fontId="2" fillId="32" borderId="0" xfId="53" applyFont="1" applyFill="1" applyAlignment="1">
      <alignment horizontal="left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wrapText="1"/>
      <protection/>
    </xf>
    <xf numFmtId="0" fontId="4" fillId="0" borderId="0" xfId="0" applyFont="1" applyBorder="1" applyAlignment="1">
      <alignment vertical="top"/>
    </xf>
    <xf numFmtId="0" fontId="2" fillId="0" borderId="0" xfId="53" applyFo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justify" vertical="top" wrapText="1"/>
      <protection/>
    </xf>
    <xf numFmtId="0" fontId="4" fillId="0" borderId="10" xfId="0" applyFont="1" applyBorder="1" applyAlignment="1">
      <alignment vertical="top"/>
    </xf>
    <xf numFmtId="4" fontId="2" fillId="0" borderId="10" xfId="53" applyNumberFormat="1" applyFont="1" applyBorder="1" applyAlignment="1">
      <alignment vertical="top"/>
      <protection/>
    </xf>
    <xf numFmtId="0" fontId="4" fillId="0" borderId="10" xfId="0" applyFont="1" applyBorder="1" applyAlignment="1">
      <alignment wrapText="1"/>
    </xf>
    <xf numFmtId="4" fontId="2" fillId="0" borderId="10" xfId="53" applyNumberFormat="1" applyFont="1" applyBorder="1" applyAlignment="1">
      <alignment horizontal="right"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justify" vertical="top" wrapText="1"/>
      <protection/>
    </xf>
    <xf numFmtId="49" fontId="2" fillId="0" borderId="10" xfId="53" applyNumberFormat="1" applyFont="1" applyBorder="1" applyAlignment="1">
      <alignment horizontal="justify" vertical="top" wrapText="1"/>
      <protection/>
    </xf>
    <xf numFmtId="0" fontId="5" fillId="0" borderId="10" xfId="53" applyFont="1" applyBorder="1" applyAlignment="1">
      <alignment vertical="top"/>
      <protection/>
    </xf>
    <xf numFmtId="4" fontId="5" fillId="0" borderId="10" xfId="53" applyNumberFormat="1" applyFont="1" applyBorder="1" applyAlignment="1">
      <alignment horizontal="right" vertical="top"/>
      <protection/>
    </xf>
    <xf numFmtId="2" fontId="2" fillId="0" borderId="0" xfId="53" applyNumberFormat="1" applyFont="1">
      <alignment/>
      <protection/>
    </xf>
    <xf numFmtId="4" fontId="2" fillId="0" borderId="0" xfId="53" applyNumberFormat="1" applyFont="1" applyAlignment="1">
      <alignment horizontal="left" vertical="top"/>
      <protection/>
    </xf>
    <xf numFmtId="0" fontId="5" fillId="0" borderId="10" xfId="53" applyFont="1" applyBorder="1" applyAlignment="1">
      <alignment vertical="center" wrapText="1"/>
      <protection/>
    </xf>
    <xf numFmtId="49" fontId="5" fillId="0" borderId="10" xfId="53" applyNumberFormat="1" applyFont="1" applyBorder="1" applyAlignment="1">
      <alignment horizontal="justify"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4" fontId="2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" fontId="2" fillId="33" borderId="10" xfId="53" applyNumberFormat="1" applyFont="1" applyFill="1" applyBorder="1" applyAlignment="1">
      <alignment horizontal="right"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49" fontId="2" fillId="0" borderId="10" xfId="53" applyNumberFormat="1" applyFont="1" applyBorder="1" applyAlignment="1">
      <alignment horizontal="left" vertical="center" wrapText="1"/>
      <protection/>
    </xf>
    <xf numFmtId="4" fontId="2" fillId="0" borderId="10" xfId="53" applyNumberFormat="1" applyFont="1" applyBorder="1" applyAlignment="1">
      <alignment horizontal="right" vertical="center"/>
      <protection/>
    </xf>
    <xf numFmtId="49" fontId="2" fillId="0" borderId="10" xfId="53" applyNumberFormat="1" applyFont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4" fontId="5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4" fontId="2" fillId="0" borderId="10" xfId="53" applyNumberFormat="1" applyFont="1" applyBorder="1" applyAlignment="1">
      <alignment horizontal="right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49" fontId="2" fillId="33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" fontId="2" fillId="0" borderId="10" xfId="53" applyNumberFormat="1" applyFont="1" applyBorder="1" applyAlignment="1">
      <alignment horizontal="right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2" fillId="0" borderId="0" xfId="53" applyNumberFormat="1" applyFont="1" applyAlignment="1">
      <alignment wrapText="1"/>
      <protection/>
    </xf>
    <xf numFmtId="4" fontId="2" fillId="0" borderId="10" xfId="53" applyNumberFormat="1" applyFont="1" applyBorder="1">
      <alignment/>
      <protection/>
    </xf>
    <xf numFmtId="0" fontId="4" fillId="0" borderId="10" xfId="55" applyFont="1" applyBorder="1" applyAlignment="1">
      <alignment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4" fontId="5" fillId="0" borderId="10" xfId="53" applyNumberFormat="1" applyFont="1" applyBorder="1" applyAlignment="1">
      <alignment horizontal="right" vertical="center"/>
      <protection/>
    </xf>
    <xf numFmtId="4" fontId="4" fillId="0" borderId="10" xfId="55" applyNumberFormat="1" applyFont="1" applyBorder="1" applyAlignment="1">
      <alignment vertical="center"/>
      <protection/>
    </xf>
    <xf numFmtId="4" fontId="2" fillId="0" borderId="10" xfId="53" applyNumberFormat="1" applyFont="1" applyBorder="1" applyAlignment="1">
      <alignment vertical="center"/>
      <protection/>
    </xf>
    <xf numFmtId="4" fontId="2" fillId="33" borderId="10" xfId="53" applyNumberFormat="1" applyFont="1" applyFill="1" applyBorder="1" applyAlignment="1">
      <alignment horizontal="right" vertical="center"/>
      <protection/>
    </xf>
    <xf numFmtId="0" fontId="2" fillId="0" borderId="10" xfId="53" applyFont="1" applyBorder="1" applyAlignment="1">
      <alignment vertical="center"/>
      <protection/>
    </xf>
    <xf numFmtId="49" fontId="2" fillId="0" borderId="10" xfId="53" applyNumberFormat="1" applyFont="1" applyBorder="1" applyAlignment="1">
      <alignment horizontal="justify" vertical="center"/>
      <protection/>
    </xf>
    <xf numFmtId="0" fontId="8" fillId="32" borderId="10" xfId="55" applyFont="1" applyFill="1" applyBorder="1" applyAlignment="1">
      <alignment horizontal="center" vertical="center"/>
      <protection/>
    </xf>
    <xf numFmtId="0" fontId="9" fillId="32" borderId="10" xfId="55" applyFont="1" applyFill="1" applyBorder="1" applyAlignment="1">
      <alignment horizontal="center" wrapText="1"/>
      <protection/>
    </xf>
    <xf numFmtId="0" fontId="3" fillId="32" borderId="10" xfId="55" applyFont="1" applyFill="1" applyBorder="1" applyAlignment="1">
      <alignment horizontal="center" wrapText="1"/>
      <protection/>
    </xf>
    <xf numFmtId="49" fontId="3" fillId="32" borderId="10" xfId="55" applyNumberFormat="1" applyFont="1" applyFill="1" applyBorder="1" applyAlignment="1">
      <alignment horizontal="center" wrapText="1"/>
      <protection/>
    </xf>
    <xf numFmtId="4" fontId="3" fillId="33" borderId="10" xfId="55" applyNumberFormat="1" applyFont="1" applyFill="1" applyBorder="1" applyAlignment="1">
      <alignment horizontal="right"/>
      <protection/>
    </xf>
    <xf numFmtId="0" fontId="4" fillId="33" borderId="10" xfId="55" applyFont="1" applyFill="1" applyBorder="1" applyAlignment="1">
      <alignment horizontal="left" wrapText="1"/>
      <protection/>
    </xf>
    <xf numFmtId="49" fontId="4" fillId="33" borderId="10" xfId="55" applyNumberFormat="1" applyFont="1" applyFill="1" applyBorder="1" applyAlignment="1">
      <alignment horizontal="center"/>
      <protection/>
    </xf>
    <xf numFmtId="4" fontId="4" fillId="33" borderId="10" xfId="55" applyNumberFormat="1" applyFont="1" applyFill="1" applyBorder="1" applyAlignment="1">
      <alignment horizontal="right"/>
      <protection/>
    </xf>
    <xf numFmtId="49" fontId="9" fillId="33" borderId="10" xfId="55" applyNumberFormat="1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wrapText="1"/>
      <protection/>
    </xf>
    <xf numFmtId="0" fontId="9" fillId="32" borderId="0" xfId="55" applyFont="1" applyFill="1" applyBorder="1" applyAlignment="1">
      <alignment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49" fontId="8" fillId="32" borderId="10" xfId="55" applyNumberFormat="1" applyFont="1" applyFill="1" applyBorder="1" applyAlignment="1">
      <alignment horizontal="center" vertical="center" wrapText="1"/>
      <protection/>
    </xf>
    <xf numFmtId="0" fontId="9" fillId="32" borderId="10" xfId="55" applyFont="1" applyFill="1" applyBorder="1" applyAlignment="1">
      <alignment horizontal="center" vertical="center" wrapText="1"/>
      <protection/>
    </xf>
    <xf numFmtId="0" fontId="3" fillId="32" borderId="10" xfId="55" applyFont="1" applyFill="1" applyBorder="1" applyAlignment="1">
      <alignment horizontal="center" vertical="center" wrapText="1"/>
      <protection/>
    </xf>
    <xf numFmtId="49" fontId="3" fillId="32" borderId="10" xfId="55" applyNumberFormat="1" applyFont="1" applyFill="1" applyBorder="1" applyAlignment="1">
      <alignment horizontal="center" vertical="center" wrapText="1"/>
      <protection/>
    </xf>
    <xf numFmtId="4" fontId="3" fillId="32" borderId="10" xfId="55" applyNumberFormat="1" applyFont="1" applyFill="1" applyBorder="1" applyAlignment="1">
      <alignment horizontal="right" vertical="center"/>
      <protection/>
    </xf>
    <xf numFmtId="4" fontId="9" fillId="32" borderId="10" xfId="55" applyNumberFormat="1" applyFont="1" applyFill="1" applyBorder="1" applyAlignment="1">
      <alignment horizontal="center" vertical="center"/>
      <protection/>
    </xf>
    <xf numFmtId="0" fontId="9" fillId="32" borderId="10" xfId="55" applyFont="1" applyFill="1" applyBorder="1" applyAlignment="1">
      <alignment horizontal="center" vertical="center"/>
      <protection/>
    </xf>
    <xf numFmtId="2" fontId="9" fillId="32" borderId="10" xfId="55" applyNumberFormat="1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right" vertical="center"/>
      <protection/>
    </xf>
    <xf numFmtId="49" fontId="3" fillId="33" borderId="10" xfId="55" applyNumberFormat="1" applyFont="1" applyFill="1" applyBorder="1" applyAlignment="1">
      <alignment horizontal="center" vertic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49" fontId="3" fillId="33" borderId="10" xfId="55" applyNumberFormat="1" applyFont="1" applyFill="1" applyBorder="1" applyAlignment="1">
      <alignment vertical="center"/>
      <protection/>
    </xf>
    <xf numFmtId="172" fontId="3" fillId="33" borderId="10" xfId="55" applyNumberFormat="1" applyFont="1" applyFill="1" applyBorder="1" applyAlignment="1">
      <alignment vertical="center"/>
      <protection/>
    </xf>
    <xf numFmtId="0" fontId="9" fillId="32" borderId="10" xfId="55" applyFont="1" applyFill="1" applyBorder="1" applyAlignment="1">
      <alignment vertical="center"/>
      <protection/>
    </xf>
    <xf numFmtId="49" fontId="8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49" fontId="4" fillId="33" borderId="10" xfId="55" applyNumberFormat="1" applyFont="1" applyFill="1" applyBorder="1" applyAlignment="1">
      <alignment horizontal="center" vertical="center"/>
      <protection/>
    </xf>
    <xf numFmtId="4" fontId="4" fillId="33" borderId="10" xfId="55" applyNumberFormat="1" applyFont="1" applyFill="1" applyBorder="1" applyAlignment="1">
      <alignment horizontal="right" vertical="center"/>
      <protection/>
    </xf>
    <xf numFmtId="0" fontId="8" fillId="32" borderId="10" xfId="55" applyFont="1" applyFill="1" applyBorder="1" applyAlignment="1">
      <alignment vertical="center"/>
      <protection/>
    </xf>
    <xf numFmtId="4" fontId="8" fillId="32" borderId="10" xfId="55" applyNumberFormat="1" applyFont="1" applyFill="1" applyBorder="1" applyAlignment="1">
      <alignment horizontal="center" vertical="center"/>
      <protection/>
    </xf>
    <xf numFmtId="2" fontId="8" fillId="32" borderId="10" xfId="55" applyNumberFormat="1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justify" vertical="center"/>
    </xf>
    <xf numFmtId="0" fontId="3" fillId="33" borderId="10" xfId="55" applyFont="1" applyFill="1" applyBorder="1" applyAlignment="1">
      <alignment vertical="center" wrapText="1"/>
      <protection/>
    </xf>
    <xf numFmtId="0" fontId="3" fillId="33" borderId="10" xfId="55" applyFont="1" applyFill="1" applyBorder="1" applyAlignment="1">
      <alignment vertical="center"/>
      <protection/>
    </xf>
    <xf numFmtId="4" fontId="3" fillId="33" borderId="10" xfId="55" applyNumberFormat="1" applyFont="1" applyFill="1" applyBorder="1" applyAlignment="1">
      <alignment vertical="center"/>
      <protection/>
    </xf>
    <xf numFmtId="4" fontId="4" fillId="33" borderId="10" xfId="55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vertical="center" wrapText="1"/>
    </xf>
    <xf numFmtId="49" fontId="4" fillId="33" borderId="10" xfId="55" applyNumberFormat="1" applyFont="1" applyFill="1" applyBorder="1" applyAlignment="1">
      <alignment horizontal="left" vertical="center" wrapText="1"/>
      <protection/>
    </xf>
    <xf numFmtId="9" fontId="4" fillId="33" borderId="10" xfId="6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9" fillId="33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Border="1">
      <alignment/>
      <protection/>
    </xf>
    <xf numFmtId="3" fontId="9" fillId="33" borderId="10" xfId="55" applyNumberFormat="1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wrapText="1"/>
    </xf>
    <xf numFmtId="49" fontId="4" fillId="32" borderId="10" xfId="55" applyNumberFormat="1" applyFont="1" applyFill="1" applyBorder="1" applyAlignment="1">
      <alignment horizontal="left" wrapText="1"/>
      <protection/>
    </xf>
    <xf numFmtId="0" fontId="8" fillId="33" borderId="0" xfId="55" applyFont="1" applyFill="1" applyBorder="1" applyAlignment="1">
      <alignment horizontal="left" vertical="center"/>
      <protection/>
    </xf>
    <xf numFmtId="0" fontId="8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3" fontId="8" fillId="33" borderId="0" xfId="55" applyNumberFormat="1" applyFont="1" applyFill="1" applyBorder="1" applyAlignment="1">
      <alignment vertical="center"/>
      <protection/>
    </xf>
    <xf numFmtId="3" fontId="9" fillId="33" borderId="0" xfId="55" applyNumberFormat="1" applyFont="1" applyFill="1" applyBorder="1" applyAlignment="1">
      <alignment vertical="center"/>
      <protection/>
    </xf>
    <xf numFmtId="172" fontId="4" fillId="33" borderId="0" xfId="55" applyNumberFormat="1" applyFont="1" applyFill="1" applyBorder="1" applyAlignment="1">
      <alignment horizontal="center" vertical="center" wrapText="1"/>
      <protection/>
    </xf>
    <xf numFmtId="49" fontId="4" fillId="33" borderId="0" xfId="55" applyNumberFormat="1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0" fontId="8" fillId="33" borderId="0" xfId="55" applyFont="1" applyFill="1" applyAlignment="1">
      <alignment vertical="center"/>
      <protection/>
    </xf>
    <xf numFmtId="3" fontId="8" fillId="33" borderId="0" xfId="55" applyNumberFormat="1" applyFont="1" applyFill="1" applyAlignment="1">
      <alignment vertical="center"/>
      <protection/>
    </xf>
    <xf numFmtId="3" fontId="9" fillId="33" borderId="0" xfId="55" applyNumberFormat="1" applyFont="1" applyFill="1" applyAlignment="1">
      <alignment vertical="center"/>
      <protection/>
    </xf>
    <xf numFmtId="0" fontId="4" fillId="33" borderId="0" xfId="55" applyFont="1" applyFill="1" applyBorder="1" applyAlignment="1">
      <alignment horizontal="right" vertical="center"/>
      <protection/>
    </xf>
    <xf numFmtId="0" fontId="9" fillId="33" borderId="0" xfId="55" applyFont="1" applyFill="1" applyAlignment="1">
      <alignment horizontal="center" vertical="center"/>
      <protection/>
    </xf>
    <xf numFmtId="3" fontId="9" fillId="33" borderId="10" xfId="55" applyNumberFormat="1" applyFont="1" applyFill="1" applyBorder="1" applyAlignment="1">
      <alignment vertical="center"/>
      <protection/>
    </xf>
    <xf numFmtId="0" fontId="9" fillId="33" borderId="10" xfId="55" applyFont="1" applyFill="1" applyBorder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2" fontId="3" fillId="33" borderId="10" xfId="55" applyNumberFormat="1" applyFont="1" applyFill="1" applyBorder="1" applyAlignment="1">
      <alignment horizontal="right" vertical="center"/>
      <protection/>
    </xf>
    <xf numFmtId="2" fontId="9" fillId="33" borderId="10" xfId="55" applyNumberFormat="1" applyFont="1" applyFill="1" applyBorder="1" applyAlignment="1">
      <alignment horizontal="center" vertical="center"/>
      <protection/>
    </xf>
    <xf numFmtId="2" fontId="8" fillId="33" borderId="10" xfId="55" applyNumberFormat="1" applyFont="1" applyFill="1" applyBorder="1" applyAlignment="1">
      <alignment vertical="center"/>
      <protection/>
    </xf>
    <xf numFmtId="2" fontId="8" fillId="33" borderId="10" xfId="55" applyNumberFormat="1" applyFont="1" applyFill="1" applyBorder="1" applyAlignment="1">
      <alignment horizontal="center" vertical="center"/>
      <protection/>
    </xf>
    <xf numFmtId="49" fontId="4" fillId="33" borderId="10" xfId="55" applyNumberFormat="1" applyFont="1" applyFill="1" applyBorder="1" applyAlignment="1">
      <alignment vertical="center"/>
      <protection/>
    </xf>
    <xf numFmtId="172" fontId="4" fillId="33" borderId="10" xfId="55" applyNumberFormat="1" applyFont="1" applyFill="1" applyBorder="1" applyAlignment="1">
      <alignment vertical="center"/>
      <protection/>
    </xf>
    <xf numFmtId="2" fontId="4" fillId="33" borderId="10" xfId="55" applyNumberFormat="1" applyFont="1" applyFill="1" applyBorder="1" applyAlignment="1">
      <alignment horizontal="right" vertical="center"/>
      <protection/>
    </xf>
    <xf numFmtId="2" fontId="4" fillId="33" borderId="10" xfId="55" applyNumberFormat="1" applyFont="1" applyFill="1" applyBorder="1" applyAlignment="1">
      <alignment horizontal="center" vertical="center"/>
      <protection/>
    </xf>
    <xf numFmtId="2" fontId="4" fillId="33" borderId="10" xfId="55" applyNumberFormat="1" applyFont="1" applyFill="1" applyBorder="1" applyAlignment="1">
      <alignment vertical="center"/>
      <protection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49" fontId="4" fillId="33" borderId="0" xfId="55" applyNumberFormat="1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2" fontId="3" fillId="33" borderId="10" xfId="55" applyNumberFormat="1" applyFont="1" applyFill="1" applyBorder="1" applyAlignment="1">
      <alignment vertical="center"/>
      <protection/>
    </xf>
    <xf numFmtId="2" fontId="9" fillId="33" borderId="10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49" fontId="4" fillId="33" borderId="0" xfId="55" applyNumberFormat="1" applyFont="1" applyFill="1" applyAlignment="1">
      <alignment vertical="center"/>
      <protection/>
    </xf>
    <xf numFmtId="4" fontId="4" fillId="33" borderId="0" xfId="55" applyNumberFormat="1" applyFont="1" applyFill="1" applyAlignment="1">
      <alignment vertical="center"/>
      <protection/>
    </xf>
    <xf numFmtId="4" fontId="4" fillId="33" borderId="0" xfId="55" applyNumberFormat="1" applyFont="1" applyFill="1" applyBorder="1" applyAlignment="1">
      <alignment horizontal="right" vertical="center"/>
      <protection/>
    </xf>
    <xf numFmtId="0" fontId="4" fillId="33" borderId="0" xfId="55" applyFont="1" applyFill="1" applyAlignment="1">
      <alignment horizontal="left" vertical="center"/>
      <protection/>
    </xf>
    <xf numFmtId="0" fontId="4" fillId="33" borderId="0" xfId="54" applyFont="1" applyFill="1" applyAlignment="1">
      <alignment horizontal="right" vertical="center"/>
      <protection/>
    </xf>
    <xf numFmtId="0" fontId="8" fillId="33" borderId="0" xfId="55" applyFont="1" applyFill="1" applyAlignment="1">
      <alignment horizontal="left" vertical="center"/>
      <protection/>
    </xf>
    <xf numFmtId="49" fontId="8" fillId="33" borderId="0" xfId="55" applyNumberFormat="1" applyFont="1" applyFill="1" applyAlignment="1">
      <alignment vertical="center"/>
      <protection/>
    </xf>
    <xf numFmtId="4" fontId="9" fillId="33" borderId="0" xfId="55" applyNumberFormat="1" applyFont="1" applyFill="1" applyAlignment="1">
      <alignment horizontal="center" vertical="center"/>
      <protection/>
    </xf>
    <xf numFmtId="49" fontId="3" fillId="33" borderId="10" xfId="55" applyNumberFormat="1" applyFont="1" applyFill="1" applyBorder="1" applyAlignment="1">
      <alignment horizontal="left" vertical="center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/>
    </xf>
    <xf numFmtId="0" fontId="9" fillId="32" borderId="10" xfId="55" applyFont="1" applyFill="1" applyBorder="1" applyAlignment="1">
      <alignment horizontal="center" vertical="top" wrapText="1"/>
      <protection/>
    </xf>
    <xf numFmtId="0" fontId="3" fillId="32" borderId="10" xfId="55" applyFont="1" applyFill="1" applyBorder="1" applyAlignment="1">
      <alignment horizontal="left" wrapText="1"/>
      <protection/>
    </xf>
    <xf numFmtId="0" fontId="4" fillId="0" borderId="10" xfId="0" applyFont="1" applyBorder="1" applyAlignment="1">
      <alignment/>
    </xf>
    <xf numFmtId="49" fontId="9" fillId="32" borderId="10" xfId="55" applyNumberFormat="1" applyFont="1" applyFill="1" applyBorder="1" applyAlignment="1">
      <alignment horizontal="center" vertical="top" wrapText="1"/>
      <protection/>
    </xf>
    <xf numFmtId="49" fontId="3" fillId="32" borderId="10" xfId="55" applyNumberFormat="1" applyFont="1" applyFill="1" applyBorder="1" applyAlignment="1">
      <alignment/>
      <protection/>
    </xf>
    <xf numFmtId="0" fontId="4" fillId="32" borderId="10" xfId="0" applyFont="1" applyFill="1" applyBorder="1" applyAlignment="1">
      <alignment horizontal="justify"/>
    </xf>
    <xf numFmtId="49" fontId="3" fillId="32" borderId="10" xfId="55" applyNumberFormat="1" applyFont="1" applyFill="1" applyBorder="1" applyAlignment="1">
      <alignment horizontal="center"/>
      <protection/>
    </xf>
    <xf numFmtId="49" fontId="8" fillId="32" borderId="10" xfId="55" applyNumberFormat="1" applyFont="1" applyFill="1" applyBorder="1" applyAlignment="1">
      <alignment horizontal="center" vertical="top" wrapText="1"/>
      <protection/>
    </xf>
    <xf numFmtId="49" fontId="9" fillId="0" borderId="10" xfId="55" applyNumberFormat="1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left" wrapText="1"/>
      <protection/>
    </xf>
    <xf numFmtId="49" fontId="4" fillId="0" borderId="10" xfId="55" applyNumberFormat="1" applyFont="1" applyFill="1" applyBorder="1" applyAlignment="1">
      <alignment horizontal="center"/>
      <protection/>
    </xf>
    <xf numFmtId="49" fontId="4" fillId="0" borderId="10" xfId="55" applyNumberFormat="1" applyFont="1" applyFill="1" applyBorder="1" applyAlignment="1">
      <alignment horizontal="left" wrapText="1"/>
      <protection/>
    </xf>
    <xf numFmtId="0" fontId="3" fillId="32" borderId="10" xfId="55" applyFont="1" applyFill="1" applyBorder="1" applyAlignment="1">
      <alignment/>
      <protection/>
    </xf>
    <xf numFmtId="9" fontId="4" fillId="32" borderId="10" xfId="6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180" fontId="4" fillId="0" borderId="10" xfId="0" applyNumberFormat="1" applyFont="1" applyFill="1" applyBorder="1" applyAlignment="1">
      <alignment horizontal="left" wrapText="1"/>
    </xf>
    <xf numFmtId="180" fontId="4" fillId="32" borderId="10" xfId="55" applyNumberFormat="1" applyFont="1" applyFill="1" applyBorder="1" applyAlignment="1">
      <alignment horizontal="left" wrapText="1"/>
      <protection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32" borderId="10" xfId="55" applyNumberFormat="1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center"/>
    </xf>
    <xf numFmtId="4" fontId="4" fillId="32" borderId="10" xfId="55" applyNumberFormat="1" applyFont="1" applyFill="1" applyBorder="1" applyAlignment="1">
      <alignment horizontal="center"/>
      <protection/>
    </xf>
    <xf numFmtId="4" fontId="3" fillId="33" borderId="10" xfId="55" applyNumberFormat="1" applyFont="1" applyFill="1" applyBorder="1" applyAlignment="1">
      <alignment horizontal="center"/>
      <protection/>
    </xf>
    <xf numFmtId="4" fontId="4" fillId="33" borderId="10" xfId="55" applyNumberFormat="1" applyFont="1" applyFill="1" applyBorder="1" applyAlignment="1">
      <alignment horizontal="center"/>
      <protection/>
    </xf>
    <xf numFmtId="4" fontId="4" fillId="0" borderId="10" xfId="55" applyNumberFormat="1" applyFont="1" applyFill="1" applyBorder="1" applyAlignment="1">
      <alignment horizontal="center"/>
      <protection/>
    </xf>
    <xf numFmtId="0" fontId="4" fillId="32" borderId="0" xfId="55" applyFont="1" applyFill="1">
      <alignment/>
      <protection/>
    </xf>
    <xf numFmtId="0" fontId="4" fillId="32" borderId="10" xfId="55" applyFont="1" applyFill="1" applyBorder="1">
      <alignment/>
      <protection/>
    </xf>
    <xf numFmtId="4" fontId="4" fillId="32" borderId="10" xfId="55" applyNumberFormat="1" applyFont="1" applyFill="1" applyBorder="1" applyAlignment="1">
      <alignment horizontal="center" vertical="top"/>
      <protection/>
    </xf>
    <xf numFmtId="4" fontId="4" fillId="33" borderId="10" xfId="55" applyNumberFormat="1" applyFont="1" applyFill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center"/>
    </xf>
    <xf numFmtId="4" fontId="5" fillId="0" borderId="10" xfId="53" applyNumberFormat="1" applyFont="1" applyBorder="1" applyAlignment="1">
      <alignment vertical="center"/>
      <protection/>
    </xf>
    <xf numFmtId="2" fontId="5" fillId="0" borderId="10" xfId="53" applyNumberFormat="1" applyFont="1" applyBorder="1" applyAlignment="1">
      <alignment vertical="center"/>
      <protection/>
    </xf>
    <xf numFmtId="0" fontId="5" fillId="0" borderId="10" xfId="53" applyFont="1" applyBorder="1" applyAlignment="1">
      <alignment vertical="center"/>
      <protection/>
    </xf>
    <xf numFmtId="2" fontId="2" fillId="0" borderId="10" xfId="53" applyNumberFormat="1" applyFont="1" applyBorder="1" applyAlignment="1">
      <alignment vertical="center"/>
      <protection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34" borderId="10" xfId="53" applyFont="1" applyFill="1" applyBorder="1" applyAlignment="1">
      <alignment vertical="center" wrapText="1"/>
      <protection/>
    </xf>
    <xf numFmtId="0" fontId="2" fillId="34" borderId="10" xfId="53" applyNumberFormat="1" applyFont="1" applyFill="1" applyBorder="1" applyAlignment="1">
      <alignment horizontal="left" vertical="center" wrapText="1"/>
      <protection/>
    </xf>
    <xf numFmtId="4" fontId="2" fillId="34" borderId="10" xfId="53" applyNumberFormat="1" applyFont="1" applyFill="1" applyBorder="1" applyAlignment="1">
      <alignment horizontal="right" vertical="center"/>
      <protection/>
    </xf>
    <xf numFmtId="4" fontId="2" fillId="34" borderId="10" xfId="53" applyNumberFormat="1" applyFont="1" applyFill="1" applyBorder="1" applyAlignment="1">
      <alignment vertical="center"/>
      <protection/>
    </xf>
    <xf numFmtId="0" fontId="2" fillId="34" borderId="0" xfId="53" applyFont="1" applyFill="1" applyAlignment="1">
      <alignment vertical="top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0" xfId="53" applyNumberFormat="1" applyFont="1" applyAlignment="1">
      <alignment vertical="top"/>
      <protection/>
    </xf>
    <xf numFmtId="49" fontId="4" fillId="33" borderId="10" xfId="55" applyNumberFormat="1" applyFont="1" applyFill="1" applyBorder="1" applyAlignment="1">
      <alignment horizontal="left" wrapText="1"/>
      <protection/>
    </xf>
    <xf numFmtId="0" fontId="3" fillId="33" borderId="10" xfId="55" applyFont="1" applyFill="1" applyBorder="1" applyAlignment="1">
      <alignment horizontal="left" wrapTex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172" fontId="3" fillId="32" borderId="10" xfId="55" applyNumberFormat="1" applyFont="1" applyFill="1" applyBorder="1" applyAlignment="1">
      <alignment/>
      <protection/>
    </xf>
    <xf numFmtId="0" fontId="4" fillId="33" borderId="10" xfId="55" applyFont="1" applyFill="1" applyBorder="1" applyAlignment="1">
      <alignment horizontal="center" vertical="center"/>
      <protection/>
    </xf>
    <xf numFmtId="2" fontId="9" fillId="33" borderId="0" xfId="55" applyNumberFormat="1" applyFont="1" applyFill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4" fontId="2" fillId="0" borderId="10" xfId="53" applyNumberFormat="1" applyFont="1" applyBorder="1" applyAlignment="1">
      <alignment horizontal="center" vertical="center" wrapText="1"/>
      <protection/>
    </xf>
    <xf numFmtId="49" fontId="4" fillId="32" borderId="10" xfId="55" applyNumberFormat="1" applyFont="1" applyFill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left"/>
      <protection/>
    </xf>
    <xf numFmtId="0" fontId="2" fillId="0" borderId="10" xfId="53" applyFont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 wrapText="1"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left"/>
      <protection/>
    </xf>
    <xf numFmtId="0" fontId="8" fillId="32" borderId="10" xfId="55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0" fontId="4" fillId="32" borderId="0" xfId="55" applyFont="1" applyFill="1" applyAlignment="1">
      <alignment horizontal="center"/>
      <protection/>
    </xf>
    <xf numFmtId="0" fontId="8" fillId="32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3" fillId="32" borderId="0" xfId="55" applyFont="1" applyFill="1" applyAlignment="1">
      <alignment horizontal="center" vertical="top" wrapText="1"/>
      <protection/>
    </xf>
    <xf numFmtId="0" fontId="4" fillId="33" borderId="0" xfId="53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left" vertical="center" wrapText="1"/>
    </xf>
    <xf numFmtId="0" fontId="3" fillId="33" borderId="0" xfId="55" applyFont="1" applyFill="1" applyBorder="1" applyAlignment="1">
      <alignment horizontal="center" vertical="center" wrapText="1"/>
      <protection/>
    </xf>
    <xf numFmtId="0" fontId="2" fillId="32" borderId="0" xfId="53" applyFont="1" applyFill="1" applyAlignment="1">
      <alignment horizontal="left"/>
      <protection/>
    </xf>
    <xf numFmtId="0" fontId="2" fillId="32" borderId="0" xfId="53" applyFont="1" applyFill="1" applyAlignment="1">
      <alignment horizontal="left"/>
      <protection/>
    </xf>
    <xf numFmtId="0" fontId="8" fillId="32" borderId="10" xfId="55" applyFont="1" applyFill="1" applyBorder="1" applyAlignment="1">
      <alignment horizontal="center" wrapTex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4" fillId="33" borderId="10" xfId="55" applyFont="1" applyFill="1" applyBorder="1" applyAlignment="1">
      <alignment horizontal="center"/>
      <protection/>
    </xf>
    <xf numFmtId="0" fontId="3" fillId="32" borderId="0" xfId="55" applyFont="1" applyFill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7</xdr:row>
      <xdr:rowOff>485775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3257550" y="2000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2990850</xdr:colOff>
      <xdr:row>7</xdr:row>
      <xdr:rowOff>485775</xdr:rowOff>
    </xdr:from>
    <xdr:ext cx="57150" cy="190500"/>
    <xdr:sp fLocksText="0">
      <xdr:nvSpPr>
        <xdr:cNvPr id="2" name="TextBox 1"/>
        <xdr:cNvSpPr txBox="1">
          <a:spLocks noChangeArrowheads="1"/>
        </xdr:cNvSpPr>
      </xdr:nvSpPr>
      <xdr:spPr>
        <a:xfrm>
          <a:off x="3267075" y="20002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7;&#1086;%20&#1073;&#1102;&#1076;&#1078;&#1077;&#1090;&#1091;%20&#1079;&#1072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1"/>
      <sheetName val="2"/>
      <sheetName val="3"/>
      <sheetName val="4"/>
      <sheetName val="5"/>
      <sheetName val="6"/>
      <sheetName val="7"/>
      <sheetName val="№9"/>
      <sheetName val="№10"/>
      <sheetName val="№11"/>
      <sheetName val="Лист1"/>
      <sheetName val="Лист2"/>
      <sheetName val="Лист3"/>
      <sheetName val="Лист4"/>
    </sheetNames>
    <sheetDataSet>
      <sheetData sheetId="8">
        <row r="17">
          <cell r="C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view="pageBreakPreview" zoomScale="85" zoomScaleSheetLayoutView="85" workbookViewId="0" topLeftCell="A1">
      <selection activeCell="A3" sqref="A3"/>
    </sheetView>
  </sheetViews>
  <sheetFormatPr defaultColWidth="9.140625" defaultRowHeight="12.75"/>
  <cols>
    <col min="1" max="1" width="27.28125" style="4" customWidth="1"/>
    <col min="2" max="2" width="47.28125" style="22" customWidth="1"/>
    <col min="3" max="3" width="23.140625" style="4" customWidth="1"/>
    <col min="4" max="4" width="19.421875" style="4" customWidth="1"/>
    <col min="5" max="5" width="18.140625" style="4" customWidth="1"/>
    <col min="6" max="6" width="17.140625" style="101" customWidth="1"/>
    <col min="7" max="7" width="11.7109375" style="4" bestFit="1" customWidth="1"/>
    <col min="8" max="16384" width="9.140625" style="4" customWidth="1"/>
  </cols>
  <sheetData>
    <row r="1" spans="2:6" ht="18.75">
      <c r="B1" s="85"/>
      <c r="C1" s="84"/>
      <c r="D1" s="307" t="s">
        <v>581</v>
      </c>
      <c r="E1" s="307"/>
      <c r="F1" s="307"/>
    </row>
    <row r="2" spans="2:6" ht="18.75">
      <c r="B2" s="85"/>
      <c r="D2" s="80" t="s">
        <v>563</v>
      </c>
      <c r="E2" s="80"/>
      <c r="F2" s="80"/>
    </row>
    <row r="3" spans="2:6" ht="18.75">
      <c r="B3" s="85"/>
      <c r="D3" s="80" t="s">
        <v>536</v>
      </c>
      <c r="E3" s="80"/>
      <c r="F3" s="80"/>
    </row>
    <row r="4" spans="2:6" ht="18.75">
      <c r="B4" s="85"/>
      <c r="D4" s="307" t="s">
        <v>108</v>
      </c>
      <c r="E4" s="307"/>
      <c r="F4" s="307"/>
    </row>
    <row r="5" spans="2:6" ht="18" customHeight="1">
      <c r="B5" s="86"/>
      <c r="D5" s="302" t="s">
        <v>634</v>
      </c>
      <c r="E5" s="302"/>
      <c r="F5" s="302"/>
    </row>
    <row r="6" spans="1:6" ht="60" customHeight="1">
      <c r="A6" s="311" t="s">
        <v>595</v>
      </c>
      <c r="B6" s="311"/>
      <c r="C6" s="311"/>
      <c r="D6" s="311"/>
      <c r="E6" s="311"/>
      <c r="F6" s="311"/>
    </row>
    <row r="7" spans="1:6" ht="24" customHeight="1">
      <c r="A7" s="61"/>
      <c r="B7" s="61"/>
      <c r="C7" s="61"/>
      <c r="E7" s="310" t="s">
        <v>24</v>
      </c>
      <c r="F7" s="310"/>
    </row>
    <row r="8" spans="1:6" ht="18.75">
      <c r="A8" s="303" t="s">
        <v>6</v>
      </c>
      <c r="B8" s="304" t="s">
        <v>7</v>
      </c>
      <c r="C8" s="305" t="s">
        <v>588</v>
      </c>
      <c r="D8" s="305" t="s">
        <v>585</v>
      </c>
      <c r="E8" s="308" t="s">
        <v>586</v>
      </c>
      <c r="F8" s="309" t="s">
        <v>587</v>
      </c>
    </row>
    <row r="9" spans="1:6" ht="39" customHeight="1">
      <c r="A9" s="303"/>
      <c r="B9" s="304"/>
      <c r="C9" s="303"/>
      <c r="D9" s="305"/>
      <c r="E9" s="308"/>
      <c r="F9" s="309"/>
    </row>
    <row r="10" spans="1:6" s="5" customFormat="1" ht="44.25" customHeight="1">
      <c r="A10" s="103" t="s">
        <v>8</v>
      </c>
      <c r="B10" s="104" t="s">
        <v>17</v>
      </c>
      <c r="C10" s="105">
        <f>C11+C12+C17+C18+C20+C21+C22+C27+C28+C24+C25+C26+C23+C29+C30+C31</f>
        <v>5942900</v>
      </c>
      <c r="D10" s="105">
        <f>D11+D12+D17+D18+D20+D21+D22+D27+D28+D24+D25+D26+D23+D29+D30+D31</f>
        <v>6627225.399999999</v>
      </c>
      <c r="E10" s="106">
        <f>D10-C10</f>
        <v>684325.3999999994</v>
      </c>
      <c r="F10" s="106">
        <f>D10/C10*100</f>
        <v>111.5150078244628</v>
      </c>
    </row>
    <row r="11" spans="1:6" s="5" customFormat="1" ht="37.5">
      <c r="A11" s="107" t="s">
        <v>18</v>
      </c>
      <c r="B11" s="108" t="s">
        <v>354</v>
      </c>
      <c r="C11" s="109">
        <v>1452000</v>
      </c>
      <c r="D11" s="106">
        <v>1718643.38</v>
      </c>
      <c r="E11" s="106">
        <f aca="true" t="shared" si="0" ref="E11:E51">D11-C11</f>
        <v>266643.3799999999</v>
      </c>
      <c r="F11" s="106">
        <f aca="true" t="shared" si="1" ref="F11:F51">D11/C11*100</f>
        <v>118.3638691460055</v>
      </c>
    </row>
    <row r="12" spans="1:6" s="5" customFormat="1" ht="56.25">
      <c r="A12" s="110" t="s">
        <v>298</v>
      </c>
      <c r="B12" s="111" t="s">
        <v>559</v>
      </c>
      <c r="C12" s="109">
        <v>2084900</v>
      </c>
      <c r="D12" s="106">
        <v>2170022.12</v>
      </c>
      <c r="E12" s="106">
        <f t="shared" si="0"/>
        <v>85122.12000000011</v>
      </c>
      <c r="F12" s="106">
        <f t="shared" si="1"/>
        <v>104.0827915007914</v>
      </c>
    </row>
    <row r="13" spans="1:6" s="5" customFormat="1" ht="84" customHeight="1" hidden="1">
      <c r="A13" s="110" t="s">
        <v>299</v>
      </c>
      <c r="B13" s="18" t="s">
        <v>555</v>
      </c>
      <c r="C13" s="109"/>
      <c r="D13" s="106"/>
      <c r="E13" s="106">
        <f t="shared" si="0"/>
        <v>0</v>
      </c>
      <c r="F13" s="106" t="e">
        <f t="shared" si="1"/>
        <v>#DIV/0!</v>
      </c>
    </row>
    <row r="14" spans="1:6" s="5" customFormat="1" ht="15.75" customHeight="1" hidden="1">
      <c r="A14" s="110" t="s">
        <v>300</v>
      </c>
      <c r="B14" s="112"/>
      <c r="C14" s="109"/>
      <c r="D14" s="106"/>
      <c r="E14" s="106">
        <f t="shared" si="0"/>
        <v>0</v>
      </c>
      <c r="F14" s="106" t="e">
        <f t="shared" si="1"/>
        <v>#DIV/0!</v>
      </c>
    </row>
    <row r="15" spans="1:6" s="5" customFormat="1" ht="15.75" customHeight="1" hidden="1">
      <c r="A15" s="110" t="s">
        <v>301</v>
      </c>
      <c r="B15" s="112"/>
      <c r="C15" s="109"/>
      <c r="D15" s="106"/>
      <c r="E15" s="106">
        <f t="shared" si="0"/>
        <v>0</v>
      </c>
      <c r="F15" s="106" t="e">
        <f t="shared" si="1"/>
        <v>#DIV/0!</v>
      </c>
    </row>
    <row r="16" spans="1:6" s="5" customFormat="1" ht="3.75" customHeight="1" hidden="1">
      <c r="A16" s="110" t="s">
        <v>302</v>
      </c>
      <c r="B16" s="112"/>
      <c r="C16" s="109"/>
      <c r="D16" s="106"/>
      <c r="E16" s="106">
        <f t="shared" si="0"/>
        <v>0</v>
      </c>
      <c r="F16" s="106" t="e">
        <f t="shared" si="1"/>
        <v>#DIV/0!</v>
      </c>
    </row>
    <row r="17" spans="1:6" s="5" customFormat="1" ht="37.5" customHeight="1">
      <c r="A17" s="107" t="s">
        <v>19</v>
      </c>
      <c r="B17" s="108" t="s">
        <v>355</v>
      </c>
      <c r="C17" s="109">
        <v>18000</v>
      </c>
      <c r="D17" s="106">
        <v>25895.19</v>
      </c>
      <c r="E17" s="106">
        <f t="shared" si="0"/>
        <v>7895.189999999999</v>
      </c>
      <c r="F17" s="106">
        <f t="shared" si="1"/>
        <v>143.86216666666667</v>
      </c>
    </row>
    <row r="18" spans="1:6" s="5" customFormat="1" ht="97.5" customHeight="1">
      <c r="A18" s="107" t="s">
        <v>20</v>
      </c>
      <c r="B18" s="113" t="s">
        <v>556</v>
      </c>
      <c r="C18" s="114">
        <v>1078000</v>
      </c>
      <c r="D18" s="139">
        <v>1268868.44</v>
      </c>
      <c r="E18" s="106">
        <f t="shared" si="0"/>
        <v>190868.43999999994</v>
      </c>
      <c r="F18" s="106">
        <f t="shared" si="1"/>
        <v>117.7057922077922</v>
      </c>
    </row>
    <row r="19" spans="1:6" s="5" customFormat="1" ht="18.75" customHeight="1" hidden="1">
      <c r="A19" s="107" t="s">
        <v>21</v>
      </c>
      <c r="B19" s="108" t="s">
        <v>22</v>
      </c>
      <c r="C19" s="114"/>
      <c r="D19" s="106"/>
      <c r="E19" s="106">
        <f t="shared" si="0"/>
        <v>0</v>
      </c>
      <c r="F19" s="106" t="e">
        <f t="shared" si="1"/>
        <v>#DIV/0!</v>
      </c>
    </row>
    <row r="20" spans="1:6" s="5" customFormat="1" ht="17.25" customHeight="1">
      <c r="A20" s="107" t="s">
        <v>23</v>
      </c>
      <c r="B20" s="108" t="s">
        <v>356</v>
      </c>
      <c r="C20" s="114">
        <v>1160000</v>
      </c>
      <c r="D20" s="106">
        <v>1197778.56</v>
      </c>
      <c r="E20" s="106">
        <f t="shared" si="0"/>
        <v>37778.560000000056</v>
      </c>
      <c r="F20" s="106">
        <f t="shared" si="1"/>
        <v>103.25677241379312</v>
      </c>
    </row>
    <row r="21" spans="1:6" s="5" customFormat="1" ht="143.25" customHeight="1" hidden="1">
      <c r="A21" s="107" t="s">
        <v>13</v>
      </c>
      <c r="B21" s="115" t="s">
        <v>357</v>
      </c>
      <c r="C21" s="114"/>
      <c r="D21" s="106"/>
      <c r="E21" s="106">
        <f t="shared" si="0"/>
        <v>0</v>
      </c>
      <c r="F21" s="106" t="e">
        <f t="shared" si="1"/>
        <v>#DIV/0!</v>
      </c>
    </row>
    <row r="22" spans="1:6" s="5" customFormat="1" ht="125.25" customHeight="1" hidden="1">
      <c r="A22" s="107" t="s">
        <v>150</v>
      </c>
      <c r="B22" s="116" t="s">
        <v>149</v>
      </c>
      <c r="C22" s="114">
        <v>0</v>
      </c>
      <c r="D22" s="106"/>
      <c r="E22" s="106">
        <f t="shared" si="0"/>
        <v>0</v>
      </c>
      <c r="F22" s="106" t="e">
        <f t="shared" si="1"/>
        <v>#DIV/0!</v>
      </c>
    </row>
    <row r="23" spans="1:8" s="286" customFormat="1" ht="150" hidden="1">
      <c r="A23" s="282" t="s">
        <v>13</v>
      </c>
      <c r="B23" s="283" t="s">
        <v>14</v>
      </c>
      <c r="C23" s="284">
        <v>0</v>
      </c>
      <c r="D23" s="285">
        <v>0</v>
      </c>
      <c r="E23" s="285">
        <f>D23-C23</f>
        <v>0</v>
      </c>
      <c r="F23" s="285" t="e">
        <f>D23/C23*100</f>
        <v>#DIV/0!</v>
      </c>
      <c r="H23" s="292" t="s">
        <v>597</v>
      </c>
    </row>
    <row r="24" spans="1:6" s="5" customFormat="1" ht="150.75" customHeight="1">
      <c r="A24" s="107" t="s">
        <v>12</v>
      </c>
      <c r="B24" s="113" t="s">
        <v>351</v>
      </c>
      <c r="C24" s="114">
        <v>150000</v>
      </c>
      <c r="D24" s="106">
        <v>157589.15</v>
      </c>
      <c r="E24" s="106">
        <f t="shared" si="0"/>
        <v>7589.149999999994</v>
      </c>
      <c r="F24" s="106">
        <f t="shared" si="1"/>
        <v>105.05943333333332</v>
      </c>
    </row>
    <row r="25" spans="1:6" s="5" customFormat="1" ht="75">
      <c r="A25" s="117" t="s">
        <v>131</v>
      </c>
      <c r="B25" s="113" t="s">
        <v>582</v>
      </c>
      <c r="C25" s="114">
        <v>0</v>
      </c>
      <c r="D25" s="106">
        <v>13508.6</v>
      </c>
      <c r="E25" s="106">
        <f t="shared" si="0"/>
        <v>13508.6</v>
      </c>
      <c r="F25" s="106" t="e">
        <f t="shared" si="1"/>
        <v>#DIV/0!</v>
      </c>
    </row>
    <row r="26" spans="1:6" s="5" customFormat="1" ht="33" customHeight="1">
      <c r="A26" s="117" t="s">
        <v>132</v>
      </c>
      <c r="B26" s="113" t="s">
        <v>519</v>
      </c>
      <c r="C26" s="114">
        <v>0</v>
      </c>
      <c r="D26" s="106">
        <v>13342.08</v>
      </c>
      <c r="E26" s="106">
        <f t="shared" si="0"/>
        <v>13342.08</v>
      </c>
      <c r="F26" s="106" t="e">
        <f t="shared" si="1"/>
        <v>#DIV/0!</v>
      </c>
    </row>
    <row r="27" spans="1:6" s="5" customFormat="1" ht="36" customHeight="1" hidden="1">
      <c r="A27" s="117" t="s">
        <v>132</v>
      </c>
      <c r="B27" s="113" t="s">
        <v>519</v>
      </c>
      <c r="C27" s="114">
        <v>0</v>
      </c>
      <c r="D27" s="106"/>
      <c r="E27" s="106">
        <f t="shared" si="0"/>
        <v>0</v>
      </c>
      <c r="F27" s="106" t="e">
        <f t="shared" si="1"/>
        <v>#DIV/0!</v>
      </c>
    </row>
    <row r="28" spans="1:6" s="5" customFormat="1" ht="0.75" customHeight="1" hidden="1">
      <c r="A28" s="107" t="s">
        <v>297</v>
      </c>
      <c r="B28" s="111" t="s">
        <v>358</v>
      </c>
      <c r="C28" s="114"/>
      <c r="D28" s="106"/>
      <c r="E28" s="106">
        <f t="shared" si="0"/>
        <v>0</v>
      </c>
      <c r="F28" s="106" t="e">
        <f t="shared" si="1"/>
        <v>#DIV/0!</v>
      </c>
    </row>
    <row r="29" spans="1:6" s="5" customFormat="1" ht="174" customHeight="1">
      <c r="A29" s="110" t="s">
        <v>596</v>
      </c>
      <c r="B29" s="111" t="s">
        <v>597</v>
      </c>
      <c r="C29" s="114">
        <v>0</v>
      </c>
      <c r="D29" s="106">
        <v>46225</v>
      </c>
      <c r="E29" s="106">
        <f t="shared" si="0"/>
        <v>46225</v>
      </c>
      <c r="F29" s="106" t="e">
        <f t="shared" si="1"/>
        <v>#DIV/0!</v>
      </c>
    </row>
    <row r="30" spans="1:6" s="5" customFormat="1" ht="75">
      <c r="A30" s="110" t="s">
        <v>598</v>
      </c>
      <c r="B30" s="111" t="s">
        <v>599</v>
      </c>
      <c r="C30" s="114">
        <v>0</v>
      </c>
      <c r="D30" s="106">
        <v>6000</v>
      </c>
      <c r="E30" s="106">
        <f t="shared" si="0"/>
        <v>6000</v>
      </c>
      <c r="F30" s="106" t="e">
        <f t="shared" si="1"/>
        <v>#DIV/0!</v>
      </c>
    </row>
    <row r="31" spans="1:6" s="5" customFormat="1" ht="168.75">
      <c r="A31" s="110" t="s">
        <v>600</v>
      </c>
      <c r="B31" s="111" t="s">
        <v>601</v>
      </c>
      <c r="C31" s="114">
        <v>0</v>
      </c>
      <c r="D31" s="106">
        <v>9352.88</v>
      </c>
      <c r="E31" s="106">
        <f t="shared" si="0"/>
        <v>9352.88</v>
      </c>
      <c r="F31" s="106" t="e">
        <f t="shared" si="1"/>
        <v>#DIV/0!</v>
      </c>
    </row>
    <row r="32" spans="1:7" s="6" customFormat="1" ht="24.75" customHeight="1">
      <c r="A32" s="118" t="s">
        <v>9</v>
      </c>
      <c r="B32" s="119" t="s">
        <v>10</v>
      </c>
      <c r="C32" s="120">
        <f>C33+C40+C41+C42+C43+C44+C45</f>
        <v>14519300</v>
      </c>
      <c r="D32" s="120">
        <f>D33+D40+D41+D42+D43+D44+D45</f>
        <v>14519300</v>
      </c>
      <c r="E32" s="106">
        <f t="shared" si="0"/>
        <v>0</v>
      </c>
      <c r="F32" s="106">
        <f t="shared" si="1"/>
        <v>100</v>
      </c>
      <c r="G32" s="102">
        <f>21409911.69-D32</f>
        <v>6890611.690000001</v>
      </c>
    </row>
    <row r="33" spans="1:6" s="6" customFormat="1" ht="45" customHeight="1" hidden="1">
      <c r="A33" s="121" t="s">
        <v>560</v>
      </c>
      <c r="B33" s="113" t="s">
        <v>561</v>
      </c>
      <c r="C33" s="122">
        <f>C34+C35+C39</f>
        <v>9755400</v>
      </c>
      <c r="D33" s="122">
        <f>D34+D35+D39</f>
        <v>9755400</v>
      </c>
      <c r="E33" s="106">
        <f t="shared" si="0"/>
        <v>0</v>
      </c>
      <c r="F33" s="106">
        <f t="shared" si="1"/>
        <v>100</v>
      </c>
    </row>
    <row r="34" spans="1:6" s="5" customFormat="1" ht="101.25" customHeight="1">
      <c r="A34" s="291" t="s">
        <v>486</v>
      </c>
      <c r="B34" s="113" t="s">
        <v>558</v>
      </c>
      <c r="C34" s="114">
        <v>9039600</v>
      </c>
      <c r="D34" s="106">
        <v>9039600</v>
      </c>
      <c r="E34" s="106">
        <f t="shared" si="0"/>
        <v>0</v>
      </c>
      <c r="F34" s="106">
        <f t="shared" si="1"/>
        <v>100</v>
      </c>
    </row>
    <row r="35" spans="1:6" s="5" customFormat="1" ht="81" customHeight="1">
      <c r="A35" s="123" t="s">
        <v>533</v>
      </c>
      <c r="B35" s="124" t="s">
        <v>552</v>
      </c>
      <c r="C35" s="109">
        <v>715800</v>
      </c>
      <c r="D35" s="106">
        <v>715800</v>
      </c>
      <c r="E35" s="106">
        <f t="shared" si="0"/>
        <v>0</v>
      </c>
      <c r="F35" s="106">
        <f t="shared" si="1"/>
        <v>100</v>
      </c>
    </row>
    <row r="36" spans="1:6" s="5" customFormat="1" ht="24" customHeight="1" hidden="1">
      <c r="A36" s="125" t="s">
        <v>457</v>
      </c>
      <c r="B36" s="113" t="s">
        <v>476</v>
      </c>
      <c r="C36" s="114">
        <v>0</v>
      </c>
      <c r="D36" s="106"/>
      <c r="E36" s="106">
        <f t="shared" si="0"/>
        <v>0</v>
      </c>
      <c r="F36" s="106" t="e">
        <f t="shared" si="1"/>
        <v>#DIV/0!</v>
      </c>
    </row>
    <row r="37" spans="1:6" s="5" customFormat="1" ht="24" customHeight="1" hidden="1">
      <c r="A37" s="117" t="s">
        <v>514</v>
      </c>
      <c r="B37" s="8" t="s">
        <v>515</v>
      </c>
      <c r="C37" s="114">
        <v>0</v>
      </c>
      <c r="D37" s="106"/>
      <c r="E37" s="106">
        <f t="shared" si="0"/>
        <v>0</v>
      </c>
      <c r="F37" s="106" t="e">
        <f t="shared" si="1"/>
        <v>#DIV/0!</v>
      </c>
    </row>
    <row r="38" spans="1:6" s="5" customFormat="1" ht="24" customHeight="1" hidden="1">
      <c r="A38" s="117" t="s">
        <v>517</v>
      </c>
      <c r="B38" s="126" t="s">
        <v>516</v>
      </c>
      <c r="C38" s="127">
        <v>0</v>
      </c>
      <c r="D38" s="106"/>
      <c r="E38" s="106">
        <f t="shared" si="0"/>
        <v>0</v>
      </c>
      <c r="F38" s="106" t="e">
        <f t="shared" si="1"/>
        <v>#DIV/0!</v>
      </c>
    </row>
    <row r="39" spans="1:6" s="5" customFormat="1" ht="42" customHeight="1" hidden="1">
      <c r="A39" s="117" t="s">
        <v>537</v>
      </c>
      <c r="B39" s="113" t="s">
        <v>538</v>
      </c>
      <c r="C39" s="122">
        <v>0</v>
      </c>
      <c r="D39" s="106">
        <v>0</v>
      </c>
      <c r="E39" s="106">
        <f t="shared" si="0"/>
        <v>0</v>
      </c>
      <c r="F39" s="106" t="e">
        <f t="shared" si="1"/>
        <v>#DIV/0!</v>
      </c>
    </row>
    <row r="40" spans="1:6" s="5" customFormat="1" ht="42" customHeight="1">
      <c r="A40" s="128" t="s">
        <v>576</v>
      </c>
      <c r="B40" s="129" t="s">
        <v>577</v>
      </c>
      <c r="C40" s="122">
        <v>475000</v>
      </c>
      <c r="D40" s="106">
        <v>475000</v>
      </c>
      <c r="E40" s="106">
        <f t="shared" si="0"/>
        <v>0</v>
      </c>
      <c r="F40" s="106">
        <f t="shared" si="1"/>
        <v>100</v>
      </c>
    </row>
    <row r="41" spans="1:6" s="5" customFormat="1" ht="75" hidden="1">
      <c r="A41" s="130" t="s">
        <v>517</v>
      </c>
      <c r="B41" s="131" t="s">
        <v>516</v>
      </c>
      <c r="C41" s="109">
        <v>0</v>
      </c>
      <c r="D41" s="106">
        <v>0</v>
      </c>
      <c r="E41" s="106">
        <f t="shared" si="0"/>
        <v>0</v>
      </c>
      <c r="F41" s="106" t="e">
        <f t="shared" si="1"/>
        <v>#DIV/0!</v>
      </c>
    </row>
    <row r="42" spans="1:7" s="5" customFormat="1" ht="37.5">
      <c r="A42" s="110" t="s">
        <v>594</v>
      </c>
      <c r="B42" s="113" t="s">
        <v>135</v>
      </c>
      <c r="C42" s="122">
        <v>4039800</v>
      </c>
      <c r="D42" s="106">
        <v>4039800</v>
      </c>
      <c r="E42" s="106">
        <f t="shared" si="0"/>
        <v>0</v>
      </c>
      <c r="F42" s="106">
        <f t="shared" si="1"/>
        <v>100</v>
      </c>
      <c r="G42" s="20"/>
    </row>
    <row r="43" spans="1:6" ht="75">
      <c r="A43" s="117" t="s">
        <v>489</v>
      </c>
      <c r="B43" s="113" t="s">
        <v>557</v>
      </c>
      <c r="C43" s="114">
        <v>3800</v>
      </c>
      <c r="D43" s="106">
        <v>3800</v>
      </c>
      <c r="E43" s="106">
        <f t="shared" si="0"/>
        <v>0</v>
      </c>
      <c r="F43" s="106">
        <f t="shared" si="1"/>
        <v>100</v>
      </c>
    </row>
    <row r="44" spans="1:6" s="5" customFormat="1" ht="93.75">
      <c r="A44" s="117" t="s">
        <v>488</v>
      </c>
      <c r="B44" s="113" t="s">
        <v>352</v>
      </c>
      <c r="C44" s="114">
        <v>245300</v>
      </c>
      <c r="D44" s="106">
        <v>245300</v>
      </c>
      <c r="E44" s="106">
        <f>D44-C44</f>
        <v>0</v>
      </c>
      <c r="F44" s="106">
        <f>D44/C44*100</f>
        <v>100</v>
      </c>
    </row>
    <row r="45" spans="1:6" s="5" customFormat="1" ht="37.5" hidden="1">
      <c r="A45" s="117" t="s">
        <v>589</v>
      </c>
      <c r="B45" s="113" t="s">
        <v>353</v>
      </c>
      <c r="C45" s="114">
        <v>0</v>
      </c>
      <c r="D45" s="106"/>
      <c r="E45" s="106">
        <f t="shared" si="0"/>
        <v>0</v>
      </c>
      <c r="F45" s="106" t="e">
        <f t="shared" si="1"/>
        <v>#DIV/0!</v>
      </c>
    </row>
    <row r="46" spans="1:6" s="5" customFormat="1" ht="90.75" customHeight="1" hidden="1">
      <c r="A46" s="95"/>
      <c r="B46" s="96"/>
      <c r="C46" s="133"/>
      <c r="D46" s="92"/>
      <c r="E46" s="92">
        <f t="shared" si="0"/>
        <v>0</v>
      </c>
      <c r="F46" s="92" t="e">
        <f t="shared" si="1"/>
        <v>#DIV/0!</v>
      </c>
    </row>
    <row r="47" spans="1:6" s="5" customFormat="1" ht="50.25" customHeight="1" hidden="1">
      <c r="A47" s="91" t="s">
        <v>133</v>
      </c>
      <c r="B47" s="97" t="s">
        <v>135</v>
      </c>
      <c r="C47" s="94"/>
      <c r="D47" s="92"/>
      <c r="E47" s="92">
        <f t="shared" si="0"/>
        <v>0</v>
      </c>
      <c r="F47" s="92" t="e">
        <f t="shared" si="1"/>
        <v>#DIV/0!</v>
      </c>
    </row>
    <row r="48" spans="1:6" s="5" customFormat="1" ht="18.75" customHeight="1" hidden="1">
      <c r="A48" s="91" t="s">
        <v>193</v>
      </c>
      <c r="B48" s="98" t="s">
        <v>518</v>
      </c>
      <c r="C48" s="94">
        <v>0</v>
      </c>
      <c r="D48" s="92"/>
      <c r="E48" s="92">
        <f t="shared" si="0"/>
        <v>0</v>
      </c>
      <c r="F48" s="92" t="e">
        <f t="shared" si="1"/>
        <v>#DIV/0!</v>
      </c>
    </row>
    <row r="49" spans="1:6" s="5" customFormat="1" ht="112.5" hidden="1">
      <c r="A49" s="91" t="s">
        <v>134</v>
      </c>
      <c r="B49" s="97" t="s">
        <v>15</v>
      </c>
      <c r="C49" s="94">
        <v>0</v>
      </c>
      <c r="D49" s="92"/>
      <c r="E49" s="92">
        <f t="shared" si="0"/>
        <v>0</v>
      </c>
      <c r="F49" s="92" t="e">
        <f t="shared" si="1"/>
        <v>#DIV/0!</v>
      </c>
    </row>
    <row r="50" spans="1:6" ht="0.75" customHeight="1">
      <c r="A50" s="91" t="s">
        <v>485</v>
      </c>
      <c r="B50" s="98" t="s">
        <v>518</v>
      </c>
      <c r="C50" s="94">
        <v>0</v>
      </c>
      <c r="D50" s="133"/>
      <c r="E50" s="92">
        <f t="shared" si="0"/>
        <v>0</v>
      </c>
      <c r="F50" s="92" t="e">
        <f t="shared" si="1"/>
        <v>#DIV/0!</v>
      </c>
    </row>
    <row r="51" spans="1:6" ht="18.75">
      <c r="A51" s="99"/>
      <c r="B51" s="90" t="s">
        <v>11</v>
      </c>
      <c r="C51" s="100">
        <f>C32+C10</f>
        <v>20462200</v>
      </c>
      <c r="D51" s="100">
        <f>D32+D10</f>
        <v>21146525.4</v>
      </c>
      <c r="E51" s="92">
        <f t="shared" si="0"/>
        <v>684325.3999999985</v>
      </c>
      <c r="F51" s="92">
        <f t="shared" si="1"/>
        <v>103.34433931835285</v>
      </c>
    </row>
    <row r="53" spans="1:6" ht="60.75" customHeight="1">
      <c r="A53" s="306" t="s">
        <v>479</v>
      </c>
      <c r="B53" s="306"/>
      <c r="C53" s="306"/>
      <c r="D53" s="306"/>
      <c r="E53" s="306"/>
      <c r="F53" s="306"/>
    </row>
    <row r="54" spans="1:6" ht="6.75" customHeight="1">
      <c r="A54" s="86"/>
      <c r="B54" s="86"/>
      <c r="C54" s="86"/>
      <c r="D54" s="86"/>
      <c r="E54" s="86"/>
      <c r="F54" s="132"/>
    </row>
    <row r="57" spans="1:3" ht="18.75">
      <c r="A57" s="28" t="s">
        <v>306</v>
      </c>
      <c r="B57" s="21"/>
      <c r="C57" s="1"/>
    </row>
    <row r="58" spans="1:3" ht="18.75">
      <c r="A58" s="1" t="s">
        <v>539</v>
      </c>
      <c r="B58" s="21"/>
      <c r="C58" s="2"/>
    </row>
    <row r="59" spans="1:6" ht="18.75">
      <c r="A59" s="1" t="s">
        <v>108</v>
      </c>
      <c r="F59" s="29" t="s">
        <v>569</v>
      </c>
    </row>
  </sheetData>
  <sheetProtection/>
  <mergeCells count="12">
    <mergeCell ref="E7:F7"/>
    <mergeCell ref="A6:F6"/>
    <mergeCell ref="D5:F5"/>
    <mergeCell ref="A8:A9"/>
    <mergeCell ref="B8:B9"/>
    <mergeCell ref="C8:C9"/>
    <mergeCell ref="A53:F53"/>
    <mergeCell ref="D1:F1"/>
    <mergeCell ref="D4:F4"/>
    <mergeCell ref="D8:D9"/>
    <mergeCell ref="E8:E9"/>
    <mergeCell ref="F8:F9"/>
  </mergeCells>
  <printOptions/>
  <pageMargins left="0" right="0" top="0" bottom="0" header="0" footer="0"/>
  <pageSetup horizontalDpi="600" verticalDpi="600" orientation="portrait" paperSize="9" scale="66" r:id="rId1"/>
  <headerFooter>
    <oddHeader>&amp;C&amp;P</oddHead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H34"/>
  <sheetViews>
    <sheetView view="pageBreakPreview" zoomScale="85" zoomScaleSheetLayoutView="85" zoomScalePageLayoutView="0" workbookViewId="0" topLeftCell="A4">
      <selection activeCell="D8" sqref="D8:F8"/>
    </sheetView>
  </sheetViews>
  <sheetFormatPr defaultColWidth="9.140625" defaultRowHeight="12.75"/>
  <cols>
    <col min="1" max="1" width="26.57421875" style="7" customWidth="1"/>
    <col min="2" max="2" width="28.28125" style="7" customWidth="1"/>
    <col min="3" max="4" width="16.57421875" style="7" bestFit="1" customWidth="1"/>
    <col min="5" max="5" width="15.8515625" style="7" bestFit="1" customWidth="1"/>
    <col min="6" max="6" width="11.7109375" style="7" customWidth="1"/>
    <col min="7" max="16384" width="9.140625" style="7" customWidth="1"/>
  </cols>
  <sheetData>
    <row r="1" ht="12.75" hidden="1"/>
    <row r="2" ht="12.75" hidden="1"/>
    <row r="3" ht="12.75" hidden="1"/>
    <row r="4" spans="1:8" ht="18.75">
      <c r="A4" s="4"/>
      <c r="D4" s="307" t="s">
        <v>564</v>
      </c>
      <c r="E4" s="307"/>
      <c r="F4" s="307"/>
      <c r="G4" s="4"/>
      <c r="H4" s="4"/>
    </row>
    <row r="5" spans="1:8" ht="18.75">
      <c r="A5" s="4"/>
      <c r="D5" s="307" t="s">
        <v>563</v>
      </c>
      <c r="E5" s="307"/>
      <c r="F5" s="307"/>
      <c r="G5" s="4"/>
      <c r="H5" s="4"/>
    </row>
    <row r="6" spans="1:8" ht="18.75">
      <c r="A6" s="4"/>
      <c r="D6" s="307" t="s">
        <v>536</v>
      </c>
      <c r="E6" s="307"/>
      <c r="F6" s="307"/>
      <c r="G6" s="4"/>
      <c r="H6" s="4"/>
    </row>
    <row r="7" spans="1:8" ht="18.75">
      <c r="A7" s="4"/>
      <c r="D7" s="307" t="s">
        <v>108</v>
      </c>
      <c r="E7" s="307"/>
      <c r="F7" s="307"/>
      <c r="G7" s="4"/>
      <c r="H7" s="4"/>
    </row>
    <row r="8" spans="1:8" ht="18.75" customHeight="1">
      <c r="A8" s="4"/>
      <c r="D8" s="302" t="s">
        <v>634</v>
      </c>
      <c r="E8" s="302"/>
      <c r="F8" s="302"/>
      <c r="G8" s="4"/>
      <c r="H8" s="4"/>
    </row>
    <row r="9" spans="1:8" ht="18.75" customHeight="1" hidden="1">
      <c r="A9" s="4"/>
      <c r="B9" s="312" t="s">
        <v>572</v>
      </c>
      <c r="C9" s="312"/>
      <c r="D9" s="312"/>
      <c r="E9" s="312"/>
      <c r="F9" s="312"/>
      <c r="G9" s="312"/>
      <c r="H9" s="312"/>
    </row>
    <row r="10" spans="1:8" ht="90" customHeight="1" hidden="1">
      <c r="A10" s="4"/>
      <c r="B10" s="302" t="s">
        <v>579</v>
      </c>
      <c r="C10" s="302"/>
      <c r="D10" s="4"/>
      <c r="E10" s="4"/>
      <c r="F10" s="4"/>
      <c r="G10" s="4"/>
      <c r="H10" s="4"/>
    </row>
    <row r="11" spans="1:8" ht="10.5" customHeight="1">
      <c r="A11" s="4"/>
      <c r="B11" s="313"/>
      <c r="C11" s="313"/>
      <c r="D11" s="313"/>
      <c r="E11" s="313"/>
      <c r="F11" s="313"/>
      <c r="G11" s="313"/>
      <c r="H11" s="313"/>
    </row>
    <row r="12" spans="1:6" ht="66.75" customHeight="1">
      <c r="A12" s="311" t="s">
        <v>602</v>
      </c>
      <c r="B12" s="311"/>
      <c r="C12" s="311"/>
      <c r="D12" s="311"/>
      <c r="E12" s="311"/>
      <c r="F12" s="311"/>
    </row>
    <row r="13" spans="1:6" s="191" customFormat="1" ht="33" customHeight="1">
      <c r="A13" s="81"/>
      <c r="B13" s="81"/>
      <c r="C13" s="81"/>
      <c r="D13" s="81"/>
      <c r="E13" s="81"/>
      <c r="F13" s="49" t="s">
        <v>24</v>
      </c>
    </row>
    <row r="14" spans="1:6" ht="17.25" customHeight="1">
      <c r="A14" s="305" t="s">
        <v>6</v>
      </c>
      <c r="B14" s="305" t="s">
        <v>7</v>
      </c>
      <c r="C14" s="305" t="s">
        <v>590</v>
      </c>
      <c r="D14" s="305" t="s">
        <v>585</v>
      </c>
      <c r="E14" s="308" t="s">
        <v>586</v>
      </c>
      <c r="F14" s="309" t="s">
        <v>587</v>
      </c>
    </row>
    <row r="15" spans="1:6" ht="36" customHeight="1">
      <c r="A15" s="305"/>
      <c r="B15" s="305"/>
      <c r="C15" s="305"/>
      <c r="D15" s="305"/>
      <c r="E15" s="308"/>
      <c r="F15" s="309"/>
    </row>
    <row r="16" spans="1:6" ht="15.75" customHeight="1" hidden="1">
      <c r="A16" s="89">
        <v>1</v>
      </c>
      <c r="B16" s="89">
        <v>2</v>
      </c>
      <c r="C16" s="89">
        <v>3</v>
      </c>
      <c r="D16" s="134">
        <v>4</v>
      </c>
      <c r="E16" s="134">
        <v>5</v>
      </c>
      <c r="F16" s="134">
        <v>6</v>
      </c>
    </row>
    <row r="17" spans="1:6" ht="93.75">
      <c r="A17" s="135" t="s">
        <v>194</v>
      </c>
      <c r="B17" s="136" t="s">
        <v>195</v>
      </c>
      <c r="C17" s="137">
        <f>SUM(C18:C28)</f>
        <v>14519300</v>
      </c>
      <c r="D17" s="137">
        <f>SUM(D18:D28)</f>
        <v>14519300</v>
      </c>
      <c r="E17" s="138">
        <f>D17-C17</f>
        <v>0</v>
      </c>
      <c r="F17" s="138">
        <f>D17/C17*100</f>
        <v>100</v>
      </c>
    </row>
    <row r="18" spans="1:6" ht="150">
      <c r="A18" s="117" t="s">
        <v>486</v>
      </c>
      <c r="B18" s="113" t="s">
        <v>534</v>
      </c>
      <c r="C18" s="122">
        <f>'№1'!C34</f>
        <v>9039600</v>
      </c>
      <c r="D18" s="138">
        <v>9039600</v>
      </c>
      <c r="E18" s="138">
        <f aca="true" t="shared" si="0" ref="E18:E28">D18-C18</f>
        <v>0</v>
      </c>
      <c r="F18" s="138">
        <f aca="true" t="shared" si="1" ref="F18:F28">D18/C18*100</f>
        <v>100</v>
      </c>
    </row>
    <row r="19" spans="1:6" ht="150">
      <c r="A19" s="117" t="s">
        <v>533</v>
      </c>
      <c r="B19" s="113" t="s">
        <v>535</v>
      </c>
      <c r="C19" s="122">
        <v>715800</v>
      </c>
      <c r="D19" s="138">
        <v>715800</v>
      </c>
      <c r="E19" s="138">
        <f t="shared" si="0"/>
        <v>0</v>
      </c>
      <c r="F19" s="138">
        <f t="shared" si="1"/>
        <v>100</v>
      </c>
    </row>
    <row r="20" spans="1:6" ht="0.75" customHeight="1">
      <c r="A20" s="117" t="str">
        <f>'№1'!A37</f>
        <v>2 02 27567 10 0000 150</v>
      </c>
      <c r="B20" s="8" t="s">
        <v>515</v>
      </c>
      <c r="C20" s="122">
        <v>0</v>
      </c>
      <c r="D20" s="138"/>
      <c r="E20" s="138">
        <f t="shared" si="0"/>
        <v>0</v>
      </c>
      <c r="F20" s="138" t="e">
        <f t="shared" si="1"/>
        <v>#DIV/0!</v>
      </c>
    </row>
    <row r="21" spans="1:6" s="5" customFormat="1" ht="56.25">
      <c r="A21" s="117" t="s">
        <v>537</v>
      </c>
      <c r="B21" s="113" t="s">
        <v>538</v>
      </c>
      <c r="C21" s="122"/>
      <c r="D21" s="139"/>
      <c r="E21" s="138">
        <f t="shared" si="0"/>
        <v>0</v>
      </c>
      <c r="F21" s="138" t="e">
        <f t="shared" si="1"/>
        <v>#DIV/0!</v>
      </c>
    </row>
    <row r="22" spans="1:6" s="5" customFormat="1" ht="187.5">
      <c r="A22" s="128" t="s">
        <v>576</v>
      </c>
      <c r="B22" s="129" t="s">
        <v>577</v>
      </c>
      <c r="C22" s="122">
        <v>475000</v>
      </c>
      <c r="D22" s="139">
        <v>475000</v>
      </c>
      <c r="E22" s="138">
        <f t="shared" si="0"/>
        <v>0</v>
      </c>
      <c r="F22" s="138">
        <f t="shared" si="1"/>
        <v>100</v>
      </c>
    </row>
    <row r="23" spans="1:6" s="5" customFormat="1" ht="131.25" hidden="1">
      <c r="A23" s="130" t="s">
        <v>517</v>
      </c>
      <c r="B23" s="131" t="s">
        <v>516</v>
      </c>
      <c r="C23" s="140"/>
      <c r="D23" s="139"/>
      <c r="E23" s="138">
        <f t="shared" si="0"/>
        <v>0</v>
      </c>
      <c r="F23" s="138" t="e">
        <f t="shared" si="1"/>
        <v>#DIV/0!</v>
      </c>
    </row>
    <row r="24" spans="1:7" s="5" customFormat="1" ht="93.75">
      <c r="A24" s="110" t="s">
        <v>133</v>
      </c>
      <c r="B24" s="113" t="s">
        <v>135</v>
      </c>
      <c r="C24" s="122">
        <f>'№1'!C42</f>
        <v>4039800</v>
      </c>
      <c r="D24" s="139">
        <v>4039800</v>
      </c>
      <c r="E24" s="138">
        <f t="shared" si="0"/>
        <v>0</v>
      </c>
      <c r="F24" s="138">
        <f t="shared" si="1"/>
        <v>100</v>
      </c>
      <c r="G24" s="20"/>
    </row>
    <row r="25" spans="1:6" ht="40.5" customHeight="1" hidden="1">
      <c r="A25" s="110" t="s">
        <v>487</v>
      </c>
      <c r="B25" s="113" t="s">
        <v>532</v>
      </c>
      <c r="C25" s="122"/>
      <c r="D25" s="138"/>
      <c r="E25" s="138">
        <f t="shared" si="0"/>
        <v>0</v>
      </c>
      <c r="F25" s="138" t="e">
        <f t="shared" si="1"/>
        <v>#DIV/0!</v>
      </c>
    </row>
    <row r="26" spans="1:6" ht="112.5">
      <c r="A26" s="117" t="s">
        <v>489</v>
      </c>
      <c r="B26" s="113" t="s">
        <v>148</v>
      </c>
      <c r="C26" s="122">
        <f>'№1'!C43</f>
        <v>3800</v>
      </c>
      <c r="D26" s="138">
        <v>3800</v>
      </c>
      <c r="E26" s="138">
        <f t="shared" si="0"/>
        <v>0</v>
      </c>
      <c r="F26" s="138">
        <f t="shared" si="1"/>
        <v>100</v>
      </c>
    </row>
    <row r="27" spans="1:6" ht="168.75">
      <c r="A27" s="117" t="s">
        <v>488</v>
      </c>
      <c r="B27" s="113" t="s">
        <v>16</v>
      </c>
      <c r="C27" s="122">
        <v>245300</v>
      </c>
      <c r="D27" s="138">
        <v>245300</v>
      </c>
      <c r="E27" s="138">
        <f t="shared" si="0"/>
        <v>0</v>
      </c>
      <c r="F27" s="138">
        <f t="shared" si="1"/>
        <v>100</v>
      </c>
    </row>
    <row r="28" spans="1:6" ht="93.75" hidden="1">
      <c r="A28" s="141" t="s">
        <v>589</v>
      </c>
      <c r="B28" s="142" t="s">
        <v>353</v>
      </c>
      <c r="C28" s="122">
        <v>0</v>
      </c>
      <c r="D28" s="138">
        <v>0</v>
      </c>
      <c r="E28" s="138">
        <f t="shared" si="0"/>
        <v>0</v>
      </c>
      <c r="F28" s="138" t="e">
        <f t="shared" si="1"/>
        <v>#DIV/0!</v>
      </c>
    </row>
    <row r="31" ht="9.75" customHeight="1"/>
    <row r="32" ht="18.75">
      <c r="A32" s="28" t="s">
        <v>477</v>
      </c>
    </row>
    <row r="33" ht="18.75">
      <c r="A33" s="1" t="s">
        <v>539</v>
      </c>
    </row>
    <row r="34" spans="1:6" ht="18.75">
      <c r="A34" s="1" t="s">
        <v>108</v>
      </c>
      <c r="F34" s="29" t="s">
        <v>569</v>
      </c>
    </row>
  </sheetData>
  <sheetProtection/>
  <mergeCells count="15">
    <mergeCell ref="A14:A15"/>
    <mergeCell ref="B14:B15"/>
    <mergeCell ref="C14:C15"/>
    <mergeCell ref="E14:E15"/>
    <mergeCell ref="F14:F15"/>
    <mergeCell ref="D8:F8"/>
    <mergeCell ref="A12:F12"/>
    <mergeCell ref="D14:D15"/>
    <mergeCell ref="B11:H11"/>
    <mergeCell ref="D4:F4"/>
    <mergeCell ref="D5:F5"/>
    <mergeCell ref="D6:F6"/>
    <mergeCell ref="D7:F7"/>
    <mergeCell ref="B9:H9"/>
    <mergeCell ref="B10:C10"/>
  </mergeCells>
  <printOptions/>
  <pageMargins left="0" right="0" top="0" bottom="0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4"/>
  <sheetViews>
    <sheetView view="pageBreakPreview" zoomScaleNormal="85" zoomScaleSheetLayoutView="100" workbookViewId="0" topLeftCell="A1">
      <selection activeCell="J5" sqref="J5"/>
    </sheetView>
  </sheetViews>
  <sheetFormatPr defaultColWidth="9.140625" defaultRowHeight="12.75"/>
  <cols>
    <col min="1" max="1" width="4.140625" style="9" customWidth="1"/>
    <col min="2" max="2" width="44.8515625" style="10" customWidth="1"/>
    <col min="3" max="3" width="0.13671875" style="10" hidden="1" customWidth="1"/>
    <col min="4" max="4" width="4.28125" style="13" customWidth="1"/>
    <col min="5" max="5" width="3.8515625" style="17" customWidth="1"/>
    <col min="6" max="6" width="13.00390625" style="33" hidden="1" customWidth="1"/>
    <col min="7" max="7" width="4.8515625" style="17" hidden="1" customWidth="1"/>
    <col min="8" max="8" width="16.421875" style="17" bestFit="1" customWidth="1"/>
    <col min="9" max="9" width="1.7109375" style="11" hidden="1" customWidth="1"/>
    <col min="10" max="10" width="16.421875" style="11" bestFit="1" customWidth="1"/>
    <col min="11" max="14" width="9.140625" style="11" hidden="1" customWidth="1"/>
    <col min="15" max="15" width="13.57421875" style="11" bestFit="1" customWidth="1"/>
    <col min="16" max="16" width="14.28125" style="11" customWidth="1"/>
    <col min="17" max="16384" width="9.140625" style="11" customWidth="1"/>
  </cols>
  <sheetData>
    <row r="1" spans="3:16" ht="18.75" customHeight="1">
      <c r="C1" s="76"/>
      <c r="D1" s="76"/>
      <c r="J1" s="79" t="s">
        <v>565</v>
      </c>
      <c r="K1" s="79"/>
      <c r="L1" s="79"/>
      <c r="M1" s="79"/>
      <c r="N1" s="10"/>
      <c r="O1" s="10"/>
      <c r="P1" s="10"/>
    </row>
    <row r="2" spans="3:16" ht="18.75" customHeight="1">
      <c r="C2" s="76"/>
      <c r="D2" s="76"/>
      <c r="I2" s="59"/>
      <c r="J2" s="79" t="s">
        <v>563</v>
      </c>
      <c r="K2" s="79"/>
      <c r="L2" s="79"/>
      <c r="M2" s="79"/>
      <c r="N2" s="10"/>
      <c r="O2" s="10"/>
      <c r="P2" s="10"/>
    </row>
    <row r="3" spans="3:16" ht="21" customHeight="1">
      <c r="C3" s="76"/>
      <c r="D3" s="76"/>
      <c r="I3" s="59"/>
      <c r="J3" s="315" t="str">
        <f>'№2'!D6</f>
        <v>Черниговского сельского поселения</v>
      </c>
      <c r="K3" s="315"/>
      <c r="L3" s="315"/>
      <c r="M3" s="315"/>
      <c r="N3" s="315"/>
      <c r="O3" s="315"/>
      <c r="P3" s="315"/>
    </row>
    <row r="4" spans="3:16" ht="18.75" customHeight="1">
      <c r="C4" s="76"/>
      <c r="D4" s="76"/>
      <c r="I4" s="59"/>
      <c r="J4" s="79" t="str">
        <f>'№2'!D7</f>
        <v>Белореченского района</v>
      </c>
      <c r="K4" s="79"/>
      <c r="L4" s="79"/>
      <c r="M4" s="79"/>
      <c r="N4" s="10"/>
      <c r="O4" s="10"/>
      <c r="P4" s="10"/>
    </row>
    <row r="5" spans="3:16" ht="19.5" customHeight="1">
      <c r="C5" s="76"/>
      <c r="D5" s="76"/>
      <c r="I5" s="60"/>
      <c r="J5" s="79" t="s">
        <v>635</v>
      </c>
      <c r="K5" s="79"/>
      <c r="L5" s="79"/>
      <c r="M5" s="79"/>
      <c r="N5" s="83"/>
      <c r="O5" s="83"/>
      <c r="P5" s="10"/>
    </row>
    <row r="6" spans="2:15" ht="22.5" customHeight="1">
      <c r="B6" s="316"/>
      <c r="C6" s="316"/>
      <c r="D6" s="316"/>
      <c r="E6" s="316"/>
      <c r="F6" s="316"/>
      <c r="G6" s="316"/>
      <c r="H6" s="316"/>
      <c r="I6" s="60"/>
      <c r="J6" s="60"/>
      <c r="K6" s="60"/>
      <c r="L6" s="60"/>
      <c r="M6" s="60"/>
      <c r="N6" s="60"/>
      <c r="O6" s="60"/>
    </row>
    <row r="7" spans="2:8" ht="21" customHeight="1" hidden="1">
      <c r="B7" s="316"/>
      <c r="C7" s="316"/>
      <c r="D7" s="316"/>
      <c r="E7" s="316"/>
      <c r="F7" s="316"/>
      <c r="G7" s="316"/>
      <c r="H7" s="316"/>
    </row>
    <row r="8" spans="1:16" s="12" customFormat="1" ht="54" customHeight="1">
      <c r="A8" s="321" t="s">
        <v>633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</row>
    <row r="9" spans="2:16" ht="21" customHeight="1">
      <c r="B9" s="13"/>
      <c r="C9" s="13"/>
      <c r="D9" s="17"/>
      <c r="G9" s="10"/>
      <c r="P9" s="49" t="s">
        <v>24</v>
      </c>
    </row>
    <row r="10" spans="1:16" s="14" customFormat="1" ht="92.25" customHeight="1">
      <c r="A10" s="317" t="s">
        <v>70</v>
      </c>
      <c r="B10" s="318" t="s">
        <v>71</v>
      </c>
      <c r="C10" s="154"/>
      <c r="D10" s="319" t="s">
        <v>26</v>
      </c>
      <c r="E10" s="319"/>
      <c r="F10" s="319"/>
      <c r="G10" s="319"/>
      <c r="H10" s="320" t="s">
        <v>590</v>
      </c>
      <c r="I10" s="143"/>
      <c r="J10" s="314" t="s">
        <v>585</v>
      </c>
      <c r="K10" s="143"/>
      <c r="L10" s="143"/>
      <c r="M10" s="143"/>
      <c r="N10" s="143"/>
      <c r="O10" s="314" t="s">
        <v>586</v>
      </c>
      <c r="P10" s="314" t="s">
        <v>587</v>
      </c>
    </row>
    <row r="11" spans="1:16" s="14" customFormat="1" ht="78.75">
      <c r="A11" s="317"/>
      <c r="B11" s="318"/>
      <c r="C11" s="26" t="s">
        <v>72</v>
      </c>
      <c r="D11" s="26" t="s">
        <v>27</v>
      </c>
      <c r="E11" s="26" t="s">
        <v>73</v>
      </c>
      <c r="F11" s="155" t="s">
        <v>28</v>
      </c>
      <c r="G11" s="155" t="s">
        <v>74</v>
      </c>
      <c r="H11" s="320"/>
      <c r="I11" s="143"/>
      <c r="J11" s="314"/>
      <c r="K11" s="143"/>
      <c r="L11" s="143"/>
      <c r="M11" s="143"/>
      <c r="N11" s="143"/>
      <c r="O11" s="314"/>
      <c r="P11" s="314"/>
    </row>
    <row r="12" spans="1:16" s="16" customFormat="1" ht="19.5" customHeight="1">
      <c r="A12" s="156"/>
      <c r="B12" s="157" t="s">
        <v>76</v>
      </c>
      <c r="C12" s="157"/>
      <c r="D12" s="157"/>
      <c r="E12" s="157"/>
      <c r="F12" s="158"/>
      <c r="G12" s="158"/>
      <c r="H12" s="159">
        <f>H21+H49+H51+H55+H79+H146+H148+H175+H187+H189</f>
        <v>21748364.79</v>
      </c>
      <c r="I12" s="160"/>
      <c r="J12" s="215">
        <f>J21+J49+J51+J55+J79+J146+J148+J175+J189</f>
        <v>21188365.72</v>
      </c>
      <c r="K12" s="161"/>
      <c r="L12" s="161"/>
      <c r="M12" s="161"/>
      <c r="N12" s="161"/>
      <c r="O12" s="160">
        <f>J12-H12</f>
        <v>-559999.0700000003</v>
      </c>
      <c r="P12" s="162">
        <f>J12/H12*100</f>
        <v>97.4250980457276</v>
      </c>
    </row>
    <row r="13" spans="1:16" s="16" customFormat="1" ht="19.5" customHeight="1" hidden="1">
      <c r="A13" s="156"/>
      <c r="B13" s="157"/>
      <c r="C13" s="157"/>
      <c r="D13" s="157"/>
      <c r="E13" s="157"/>
      <c r="F13" s="158"/>
      <c r="G13" s="158"/>
      <c r="H13" s="159"/>
      <c r="I13" s="161"/>
      <c r="J13" s="162"/>
      <c r="K13" s="161"/>
      <c r="L13" s="161"/>
      <c r="M13" s="161"/>
      <c r="N13" s="161"/>
      <c r="O13" s="161"/>
      <c r="P13" s="162"/>
    </row>
    <row r="14" spans="1:16" s="16" customFormat="1" ht="37.5" hidden="1">
      <c r="A14" s="163">
        <v>1</v>
      </c>
      <c r="B14" s="164" t="s">
        <v>315</v>
      </c>
      <c r="C14" s="165">
        <v>991</v>
      </c>
      <c r="D14" s="165"/>
      <c r="E14" s="165"/>
      <c r="F14" s="166"/>
      <c r="G14" s="166"/>
      <c r="H14" s="167">
        <f>H15</f>
        <v>0</v>
      </c>
      <c r="I14" s="161"/>
      <c r="J14" s="162"/>
      <c r="K14" s="161"/>
      <c r="L14" s="161"/>
      <c r="M14" s="161"/>
      <c r="N14" s="161"/>
      <c r="O14" s="161"/>
      <c r="P14" s="162"/>
    </row>
    <row r="15" spans="1:16" s="16" customFormat="1" ht="93.75" hidden="1">
      <c r="A15" s="163"/>
      <c r="B15" s="164" t="s">
        <v>316</v>
      </c>
      <c r="C15" s="164">
        <v>991</v>
      </c>
      <c r="D15" s="168" t="s">
        <v>32</v>
      </c>
      <c r="E15" s="168" t="s">
        <v>142</v>
      </c>
      <c r="F15" s="168"/>
      <c r="G15" s="168"/>
      <c r="H15" s="167">
        <v>0</v>
      </c>
      <c r="I15" s="161"/>
      <c r="J15" s="162"/>
      <c r="K15" s="161"/>
      <c r="L15" s="161"/>
      <c r="M15" s="161"/>
      <c r="N15" s="161"/>
      <c r="O15" s="161"/>
      <c r="P15" s="162"/>
    </row>
    <row r="16" spans="1:16" s="16" customFormat="1" ht="37.5" hidden="1">
      <c r="A16" s="163"/>
      <c r="B16" s="164" t="s">
        <v>219</v>
      </c>
      <c r="C16" s="164">
        <v>991</v>
      </c>
      <c r="D16" s="168" t="s">
        <v>32</v>
      </c>
      <c r="E16" s="168" t="s">
        <v>142</v>
      </c>
      <c r="F16" s="168" t="s">
        <v>218</v>
      </c>
      <c r="G16" s="168"/>
      <c r="H16" s="167">
        <f>H17</f>
        <v>3675</v>
      </c>
      <c r="I16" s="161"/>
      <c r="J16" s="162"/>
      <c r="K16" s="161"/>
      <c r="L16" s="161"/>
      <c r="M16" s="161"/>
      <c r="N16" s="161"/>
      <c r="O16" s="161"/>
      <c r="P16" s="162"/>
    </row>
    <row r="17" spans="1:16" s="16" customFormat="1" ht="18.75" hidden="1">
      <c r="A17" s="163"/>
      <c r="B17" s="164" t="s">
        <v>221</v>
      </c>
      <c r="C17" s="164">
        <v>991</v>
      </c>
      <c r="D17" s="168" t="s">
        <v>32</v>
      </c>
      <c r="E17" s="168" t="s">
        <v>142</v>
      </c>
      <c r="F17" s="168" t="s">
        <v>220</v>
      </c>
      <c r="G17" s="168"/>
      <c r="H17" s="167">
        <f>H18</f>
        <v>3675</v>
      </c>
      <c r="I17" s="161"/>
      <c r="J17" s="162"/>
      <c r="K17" s="161"/>
      <c r="L17" s="161"/>
      <c r="M17" s="161"/>
      <c r="N17" s="161"/>
      <c r="O17" s="161"/>
      <c r="P17" s="162"/>
    </row>
    <row r="18" spans="1:16" s="16" customFormat="1" ht="37.5" hidden="1">
      <c r="A18" s="163"/>
      <c r="B18" s="164" t="s">
        <v>317</v>
      </c>
      <c r="C18" s="164">
        <v>991</v>
      </c>
      <c r="D18" s="168" t="s">
        <v>32</v>
      </c>
      <c r="E18" s="168" t="s">
        <v>142</v>
      </c>
      <c r="F18" s="168" t="s">
        <v>318</v>
      </c>
      <c r="G18" s="168"/>
      <c r="H18" s="167">
        <f>H19</f>
        <v>3675</v>
      </c>
      <c r="I18" s="161"/>
      <c r="J18" s="162"/>
      <c r="K18" s="161"/>
      <c r="L18" s="161"/>
      <c r="M18" s="161"/>
      <c r="N18" s="161"/>
      <c r="O18" s="161"/>
      <c r="P18" s="162"/>
    </row>
    <row r="19" spans="1:16" s="16" customFormat="1" ht="19.5" customHeight="1" hidden="1">
      <c r="A19" s="163"/>
      <c r="B19" s="164" t="s">
        <v>308</v>
      </c>
      <c r="C19" s="164">
        <v>991</v>
      </c>
      <c r="D19" s="168" t="s">
        <v>32</v>
      </c>
      <c r="E19" s="168" t="s">
        <v>142</v>
      </c>
      <c r="F19" s="168" t="s">
        <v>318</v>
      </c>
      <c r="G19" s="168" t="s">
        <v>307</v>
      </c>
      <c r="H19" s="167">
        <v>3675</v>
      </c>
      <c r="I19" s="161"/>
      <c r="J19" s="162"/>
      <c r="K19" s="161"/>
      <c r="L19" s="161"/>
      <c r="M19" s="161"/>
      <c r="N19" s="161"/>
      <c r="O19" s="161"/>
      <c r="P19" s="162"/>
    </row>
    <row r="20" spans="1:16" s="16" customFormat="1" ht="36" customHeight="1" hidden="1">
      <c r="A20" s="163"/>
      <c r="B20" s="164" t="s">
        <v>480</v>
      </c>
      <c r="C20" s="164">
        <v>992</v>
      </c>
      <c r="D20" s="165"/>
      <c r="E20" s="165"/>
      <c r="F20" s="166"/>
      <c r="G20" s="166"/>
      <c r="H20" s="167">
        <f>H21+H49+H51+H55+H79+H137+H148+H177+H189+H195</f>
        <v>21588364.79</v>
      </c>
      <c r="I20" s="161"/>
      <c r="J20" s="162"/>
      <c r="K20" s="161"/>
      <c r="L20" s="161"/>
      <c r="M20" s="161"/>
      <c r="N20" s="161"/>
      <c r="O20" s="161"/>
      <c r="P20" s="162"/>
    </row>
    <row r="21" spans="1:16" s="62" customFormat="1" ht="24" customHeight="1">
      <c r="A21" s="169" t="s">
        <v>328</v>
      </c>
      <c r="B21" s="164" t="s">
        <v>31</v>
      </c>
      <c r="C21" s="164">
        <v>992</v>
      </c>
      <c r="D21" s="166" t="s">
        <v>32</v>
      </c>
      <c r="E21" s="170" t="s">
        <v>1</v>
      </c>
      <c r="F21" s="170"/>
      <c r="G21" s="171"/>
      <c r="H21" s="167">
        <f>H22+H37+H38+H39+H48+H45+H46+H47+H43</f>
        <v>5129921</v>
      </c>
      <c r="I21" s="172"/>
      <c r="J21" s="215">
        <f>J22+J37+J38+J39+J48+J45+J46+J47+J43</f>
        <v>4973485.76</v>
      </c>
      <c r="K21" s="172"/>
      <c r="L21" s="172"/>
      <c r="M21" s="172"/>
      <c r="N21" s="172"/>
      <c r="O21" s="160">
        <f aca="true" t="shared" si="0" ref="O21:O84">J21-H21</f>
        <v>-156435.24000000022</v>
      </c>
      <c r="P21" s="162">
        <f aca="true" t="shared" si="1" ref="P21:P84">J21/H21*100</f>
        <v>96.95053315635855</v>
      </c>
    </row>
    <row r="22" spans="1:16" s="17" customFormat="1" ht="72.75" customHeight="1">
      <c r="A22" s="173"/>
      <c r="B22" s="174" t="s">
        <v>33</v>
      </c>
      <c r="C22" s="174">
        <v>992</v>
      </c>
      <c r="D22" s="175" t="s">
        <v>32</v>
      </c>
      <c r="E22" s="175" t="s">
        <v>34</v>
      </c>
      <c r="F22" s="175"/>
      <c r="G22" s="175"/>
      <c r="H22" s="176">
        <f>'№5'!H29</f>
        <v>766469</v>
      </c>
      <c r="I22" s="177"/>
      <c r="J22" s="217">
        <v>765968.99</v>
      </c>
      <c r="K22" s="177"/>
      <c r="L22" s="177"/>
      <c r="M22" s="177"/>
      <c r="N22" s="177"/>
      <c r="O22" s="178">
        <f t="shared" si="0"/>
        <v>-500.0100000000093</v>
      </c>
      <c r="P22" s="179">
        <f t="shared" si="1"/>
        <v>99.93476448493024</v>
      </c>
    </row>
    <row r="23" spans="1:16" s="32" customFormat="1" ht="39" customHeight="1" hidden="1">
      <c r="A23" s="169"/>
      <c r="B23" s="174" t="s">
        <v>303</v>
      </c>
      <c r="C23" s="174">
        <v>992</v>
      </c>
      <c r="D23" s="175" t="s">
        <v>32</v>
      </c>
      <c r="E23" s="175" t="s">
        <v>34</v>
      </c>
      <c r="F23" s="175" t="s">
        <v>198</v>
      </c>
      <c r="G23" s="175"/>
      <c r="H23" s="176">
        <f>H24</f>
        <v>599162</v>
      </c>
      <c r="I23" s="180"/>
      <c r="J23" s="217"/>
      <c r="K23" s="180"/>
      <c r="L23" s="180"/>
      <c r="M23" s="180"/>
      <c r="N23" s="180"/>
      <c r="O23" s="178">
        <f t="shared" si="0"/>
        <v>-599162</v>
      </c>
      <c r="P23" s="179">
        <f t="shared" si="1"/>
        <v>0</v>
      </c>
    </row>
    <row r="24" spans="1:16" s="17" customFormat="1" ht="18" customHeight="1" hidden="1">
      <c r="A24" s="169"/>
      <c r="B24" s="174" t="s">
        <v>2</v>
      </c>
      <c r="C24" s="174">
        <v>992</v>
      </c>
      <c r="D24" s="175" t="s">
        <v>32</v>
      </c>
      <c r="E24" s="175" t="s">
        <v>34</v>
      </c>
      <c r="F24" s="175" t="s">
        <v>199</v>
      </c>
      <c r="G24" s="175"/>
      <c r="H24" s="176">
        <f>H25</f>
        <v>599162</v>
      </c>
      <c r="I24" s="177"/>
      <c r="J24" s="217"/>
      <c r="K24" s="177"/>
      <c r="L24" s="177"/>
      <c r="M24" s="177"/>
      <c r="N24" s="177"/>
      <c r="O24" s="178">
        <f t="shared" si="0"/>
        <v>-599162</v>
      </c>
      <c r="P24" s="179">
        <f t="shared" si="1"/>
        <v>0</v>
      </c>
    </row>
    <row r="25" spans="1:16" s="17" customFormat="1" ht="38.25" customHeight="1" hidden="1">
      <c r="A25" s="169"/>
      <c r="B25" s="174" t="s">
        <v>202</v>
      </c>
      <c r="C25" s="174">
        <v>922</v>
      </c>
      <c r="D25" s="175" t="s">
        <v>32</v>
      </c>
      <c r="E25" s="175" t="s">
        <v>34</v>
      </c>
      <c r="F25" s="175" t="s">
        <v>305</v>
      </c>
      <c r="G25" s="175"/>
      <c r="H25" s="176">
        <f>H26</f>
        <v>599162</v>
      </c>
      <c r="I25" s="177"/>
      <c r="J25" s="217"/>
      <c r="K25" s="177"/>
      <c r="L25" s="177"/>
      <c r="M25" s="177"/>
      <c r="N25" s="177"/>
      <c r="O25" s="178">
        <f t="shared" si="0"/>
        <v>-599162</v>
      </c>
      <c r="P25" s="179">
        <f t="shared" si="1"/>
        <v>0</v>
      </c>
    </row>
    <row r="26" spans="1:16" s="17" customFormat="1" ht="144" customHeight="1" hidden="1">
      <c r="A26" s="169"/>
      <c r="B26" s="174" t="s">
        <v>204</v>
      </c>
      <c r="C26" s="174">
        <v>922</v>
      </c>
      <c r="D26" s="175" t="s">
        <v>32</v>
      </c>
      <c r="E26" s="175" t="s">
        <v>34</v>
      </c>
      <c r="F26" s="175" t="s">
        <v>305</v>
      </c>
      <c r="G26" s="175" t="s">
        <v>203</v>
      </c>
      <c r="H26" s="176">
        <v>599162</v>
      </c>
      <c r="I26" s="177"/>
      <c r="J26" s="217"/>
      <c r="K26" s="177"/>
      <c r="L26" s="177"/>
      <c r="M26" s="177"/>
      <c r="N26" s="177"/>
      <c r="O26" s="178">
        <f t="shared" si="0"/>
        <v>-599162</v>
      </c>
      <c r="P26" s="179">
        <f t="shared" si="1"/>
        <v>0</v>
      </c>
    </row>
    <row r="27" spans="1:16" s="49" customFormat="1" ht="93.75" customHeight="1" hidden="1">
      <c r="A27" s="173"/>
      <c r="B27" s="174" t="s">
        <v>197</v>
      </c>
      <c r="C27" s="174">
        <v>992</v>
      </c>
      <c r="D27" s="175" t="s">
        <v>32</v>
      </c>
      <c r="E27" s="175" t="s">
        <v>35</v>
      </c>
      <c r="F27" s="175"/>
      <c r="G27" s="175"/>
      <c r="H27" s="176">
        <f>'№5'!H34</f>
        <v>4155552</v>
      </c>
      <c r="I27" s="177"/>
      <c r="J27" s="217"/>
      <c r="K27" s="177"/>
      <c r="L27" s="177"/>
      <c r="M27" s="177"/>
      <c r="N27" s="177"/>
      <c r="O27" s="178">
        <f t="shared" si="0"/>
        <v>-4155552</v>
      </c>
      <c r="P27" s="179">
        <f t="shared" si="1"/>
        <v>0</v>
      </c>
    </row>
    <row r="28" spans="1:16" s="51" customFormat="1" ht="57" customHeight="1" hidden="1">
      <c r="A28" s="169"/>
      <c r="B28" s="174" t="s">
        <v>208</v>
      </c>
      <c r="C28" s="174">
        <v>992</v>
      </c>
      <c r="D28" s="175" t="s">
        <v>32</v>
      </c>
      <c r="E28" s="175" t="s">
        <v>35</v>
      </c>
      <c r="F28" s="175" t="s">
        <v>205</v>
      </c>
      <c r="G28" s="175"/>
      <c r="H28" s="176">
        <f>H29+H34</f>
        <v>4200956</v>
      </c>
      <c r="I28" s="180"/>
      <c r="J28" s="217"/>
      <c r="K28" s="180"/>
      <c r="L28" s="180"/>
      <c r="M28" s="180"/>
      <c r="N28" s="180"/>
      <c r="O28" s="178">
        <f t="shared" si="0"/>
        <v>-4200956</v>
      </c>
      <c r="P28" s="179">
        <f t="shared" si="1"/>
        <v>0</v>
      </c>
    </row>
    <row r="29" spans="1:16" s="49" customFormat="1" ht="57" customHeight="1" hidden="1">
      <c r="A29" s="169"/>
      <c r="B29" s="174" t="s">
        <v>209</v>
      </c>
      <c r="C29" s="174">
        <v>992</v>
      </c>
      <c r="D29" s="175" t="s">
        <v>32</v>
      </c>
      <c r="E29" s="175" t="s">
        <v>35</v>
      </c>
      <c r="F29" s="175" t="s">
        <v>200</v>
      </c>
      <c r="G29" s="175"/>
      <c r="H29" s="176">
        <f>H30</f>
        <v>4197056</v>
      </c>
      <c r="I29" s="177"/>
      <c r="J29" s="217"/>
      <c r="K29" s="177"/>
      <c r="L29" s="177"/>
      <c r="M29" s="177"/>
      <c r="N29" s="177"/>
      <c r="O29" s="178">
        <f t="shared" si="0"/>
        <v>-4197056</v>
      </c>
      <c r="P29" s="179">
        <f t="shared" si="1"/>
        <v>0</v>
      </c>
    </row>
    <row r="30" spans="1:16" s="49" customFormat="1" ht="40.5" customHeight="1" hidden="1">
      <c r="A30" s="169"/>
      <c r="B30" s="174" t="s">
        <v>202</v>
      </c>
      <c r="C30" s="174">
        <v>992</v>
      </c>
      <c r="D30" s="175" t="s">
        <v>32</v>
      </c>
      <c r="E30" s="175" t="s">
        <v>35</v>
      </c>
      <c r="F30" s="175" t="s">
        <v>201</v>
      </c>
      <c r="G30" s="175"/>
      <c r="H30" s="176">
        <f>H31+H32+H33</f>
        <v>4197056</v>
      </c>
      <c r="I30" s="177"/>
      <c r="J30" s="217"/>
      <c r="K30" s="177"/>
      <c r="L30" s="177"/>
      <c r="M30" s="177"/>
      <c r="N30" s="177"/>
      <c r="O30" s="178">
        <f t="shared" si="0"/>
        <v>-4197056</v>
      </c>
      <c r="P30" s="179">
        <f t="shared" si="1"/>
        <v>0</v>
      </c>
    </row>
    <row r="31" spans="1:16" s="49" customFormat="1" ht="127.5" customHeight="1" hidden="1">
      <c r="A31" s="169"/>
      <c r="B31" s="174" t="s">
        <v>204</v>
      </c>
      <c r="C31" s="174">
        <v>992</v>
      </c>
      <c r="D31" s="175" t="s">
        <v>32</v>
      </c>
      <c r="E31" s="175" t="s">
        <v>35</v>
      </c>
      <c r="F31" s="175" t="s">
        <v>201</v>
      </c>
      <c r="G31" s="175" t="s">
        <v>203</v>
      </c>
      <c r="H31" s="176">
        <v>3454076</v>
      </c>
      <c r="I31" s="177"/>
      <c r="J31" s="217"/>
      <c r="K31" s="177"/>
      <c r="L31" s="177"/>
      <c r="M31" s="177"/>
      <c r="N31" s="177"/>
      <c r="O31" s="178">
        <f t="shared" si="0"/>
        <v>-3454076</v>
      </c>
      <c r="P31" s="179">
        <f t="shared" si="1"/>
        <v>0</v>
      </c>
    </row>
    <row r="32" spans="1:16" s="49" customFormat="1" ht="56.25" customHeight="1" hidden="1">
      <c r="A32" s="169"/>
      <c r="B32" s="174" t="s">
        <v>211</v>
      </c>
      <c r="C32" s="174">
        <v>992</v>
      </c>
      <c r="D32" s="175" t="s">
        <v>32</v>
      </c>
      <c r="E32" s="175" t="s">
        <v>35</v>
      </c>
      <c r="F32" s="175" t="s">
        <v>201</v>
      </c>
      <c r="G32" s="175" t="s">
        <v>210</v>
      </c>
      <c r="H32" s="176">
        <v>685980</v>
      </c>
      <c r="I32" s="177"/>
      <c r="J32" s="217"/>
      <c r="K32" s="177"/>
      <c r="L32" s="177"/>
      <c r="M32" s="177"/>
      <c r="N32" s="177"/>
      <c r="O32" s="178">
        <f t="shared" si="0"/>
        <v>-685980</v>
      </c>
      <c r="P32" s="179">
        <f t="shared" si="1"/>
        <v>0</v>
      </c>
    </row>
    <row r="33" spans="1:16" s="49" customFormat="1" ht="21.75" customHeight="1" hidden="1">
      <c r="A33" s="169"/>
      <c r="B33" s="174" t="s">
        <v>213</v>
      </c>
      <c r="C33" s="174">
        <v>992</v>
      </c>
      <c r="D33" s="175" t="s">
        <v>32</v>
      </c>
      <c r="E33" s="175" t="s">
        <v>35</v>
      </c>
      <c r="F33" s="175" t="s">
        <v>201</v>
      </c>
      <c r="G33" s="175" t="s">
        <v>212</v>
      </c>
      <c r="H33" s="176">
        <v>57000</v>
      </c>
      <c r="I33" s="177"/>
      <c r="J33" s="217"/>
      <c r="K33" s="177"/>
      <c r="L33" s="177"/>
      <c r="M33" s="177"/>
      <c r="N33" s="177"/>
      <c r="O33" s="178">
        <f t="shared" si="0"/>
        <v>-57000</v>
      </c>
      <c r="P33" s="179">
        <f t="shared" si="1"/>
        <v>0</v>
      </c>
    </row>
    <row r="34" spans="1:16" s="49" customFormat="1" ht="38.25" customHeight="1" hidden="1">
      <c r="A34" s="173"/>
      <c r="B34" s="174" t="s">
        <v>215</v>
      </c>
      <c r="C34" s="174">
        <v>992</v>
      </c>
      <c r="D34" s="175" t="s">
        <v>32</v>
      </c>
      <c r="E34" s="175" t="s">
        <v>35</v>
      </c>
      <c r="F34" s="175" t="s">
        <v>214</v>
      </c>
      <c r="G34" s="175"/>
      <c r="H34" s="176">
        <f>H35</f>
        <v>3900</v>
      </c>
      <c r="I34" s="177"/>
      <c r="J34" s="217"/>
      <c r="K34" s="177"/>
      <c r="L34" s="177"/>
      <c r="M34" s="177"/>
      <c r="N34" s="177"/>
      <c r="O34" s="178">
        <f t="shared" si="0"/>
        <v>-3900</v>
      </c>
      <c r="P34" s="179">
        <f t="shared" si="1"/>
        <v>0</v>
      </c>
    </row>
    <row r="35" spans="1:16" s="49" customFormat="1" ht="90.75" customHeight="1" hidden="1">
      <c r="A35" s="169"/>
      <c r="B35" s="174" t="s">
        <v>217</v>
      </c>
      <c r="C35" s="174">
        <v>992</v>
      </c>
      <c r="D35" s="175" t="s">
        <v>32</v>
      </c>
      <c r="E35" s="175" t="s">
        <v>35</v>
      </c>
      <c r="F35" s="175" t="s">
        <v>216</v>
      </c>
      <c r="G35" s="175"/>
      <c r="H35" s="176">
        <f>H36</f>
        <v>3900</v>
      </c>
      <c r="I35" s="177"/>
      <c r="J35" s="217"/>
      <c r="K35" s="177"/>
      <c r="L35" s="177"/>
      <c r="M35" s="177"/>
      <c r="N35" s="177"/>
      <c r="O35" s="178">
        <f t="shared" si="0"/>
        <v>-3900</v>
      </c>
      <c r="P35" s="179">
        <f t="shared" si="1"/>
        <v>0</v>
      </c>
    </row>
    <row r="36" spans="1:16" s="49" customFormat="1" ht="56.25" hidden="1">
      <c r="A36" s="169"/>
      <c r="B36" s="174" t="s">
        <v>211</v>
      </c>
      <c r="C36" s="174">
        <v>992</v>
      </c>
      <c r="D36" s="175" t="s">
        <v>32</v>
      </c>
      <c r="E36" s="175" t="s">
        <v>35</v>
      </c>
      <c r="F36" s="175" t="s">
        <v>216</v>
      </c>
      <c r="G36" s="175" t="s">
        <v>210</v>
      </c>
      <c r="H36" s="176">
        <v>3900</v>
      </c>
      <c r="I36" s="177"/>
      <c r="J36" s="217"/>
      <c r="K36" s="177"/>
      <c r="L36" s="177"/>
      <c r="M36" s="177"/>
      <c r="N36" s="177"/>
      <c r="O36" s="178">
        <f t="shared" si="0"/>
        <v>-3900</v>
      </c>
      <c r="P36" s="179">
        <f t="shared" si="1"/>
        <v>0</v>
      </c>
    </row>
    <row r="37" spans="1:16" s="49" customFormat="1" ht="90.75" customHeight="1">
      <c r="A37" s="169"/>
      <c r="B37" s="174" t="str">
        <f>'№5'!B15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37" s="174"/>
      <c r="D37" s="175" t="s">
        <v>32</v>
      </c>
      <c r="E37" s="175" t="s">
        <v>47</v>
      </c>
      <c r="F37" s="175"/>
      <c r="G37" s="175"/>
      <c r="H37" s="176">
        <f>'№5'!H15</f>
        <v>4000</v>
      </c>
      <c r="I37" s="177"/>
      <c r="J37" s="217">
        <v>0</v>
      </c>
      <c r="K37" s="177"/>
      <c r="L37" s="177"/>
      <c r="M37" s="177"/>
      <c r="N37" s="177"/>
      <c r="O37" s="178">
        <f t="shared" si="0"/>
        <v>-4000</v>
      </c>
      <c r="P37" s="179">
        <f t="shared" si="1"/>
        <v>0</v>
      </c>
    </row>
    <row r="38" spans="1:16" s="49" customFormat="1" ht="112.5">
      <c r="A38" s="173"/>
      <c r="B38" s="174" t="s">
        <v>197</v>
      </c>
      <c r="C38" s="174">
        <v>992</v>
      </c>
      <c r="D38" s="175" t="s">
        <v>32</v>
      </c>
      <c r="E38" s="175" t="s">
        <v>35</v>
      </c>
      <c r="F38" s="175"/>
      <c r="G38" s="175"/>
      <c r="H38" s="176">
        <f>H27</f>
        <v>4155552</v>
      </c>
      <c r="I38" s="177"/>
      <c r="J38" s="217">
        <v>4042342.57</v>
      </c>
      <c r="K38" s="177"/>
      <c r="L38" s="177"/>
      <c r="M38" s="177"/>
      <c r="N38" s="177"/>
      <c r="O38" s="178">
        <f t="shared" si="0"/>
        <v>-113209.43000000017</v>
      </c>
      <c r="P38" s="179">
        <f t="shared" si="1"/>
        <v>97.27570657279706</v>
      </c>
    </row>
    <row r="39" spans="1:16" s="49" customFormat="1" ht="84" customHeight="1" hidden="1">
      <c r="A39" s="173"/>
      <c r="B39" s="181" t="str">
        <f>'№5'!B49</f>
        <v>Обеспечение деятельности финансовых, налоговых и таможенных органов и органов финансового (финансово-бюджетного) надзора</v>
      </c>
      <c r="C39" s="174">
        <v>992</v>
      </c>
      <c r="D39" s="175" t="s">
        <v>32</v>
      </c>
      <c r="E39" s="175" t="s">
        <v>37</v>
      </c>
      <c r="F39" s="175"/>
      <c r="G39" s="175"/>
      <c r="H39" s="176">
        <v>0</v>
      </c>
      <c r="I39" s="177"/>
      <c r="J39" s="217"/>
      <c r="K39" s="177"/>
      <c r="L39" s="177"/>
      <c r="M39" s="177"/>
      <c r="N39" s="177"/>
      <c r="O39" s="178">
        <f t="shared" si="0"/>
        <v>0</v>
      </c>
      <c r="P39" s="179" t="e">
        <f t="shared" si="1"/>
        <v>#DIV/0!</v>
      </c>
    </row>
    <row r="40" spans="1:16" s="49" customFormat="1" ht="36.75" customHeight="1" hidden="1">
      <c r="A40" s="169"/>
      <c r="B40" s="174" t="s">
        <v>219</v>
      </c>
      <c r="C40" s="174">
        <v>992</v>
      </c>
      <c r="D40" s="175" t="s">
        <v>32</v>
      </c>
      <c r="E40" s="175" t="s">
        <v>142</v>
      </c>
      <c r="F40" s="175" t="s">
        <v>218</v>
      </c>
      <c r="G40" s="175"/>
      <c r="H40" s="176">
        <f>H41</f>
        <v>2700</v>
      </c>
      <c r="I40" s="177"/>
      <c r="J40" s="217"/>
      <c r="K40" s="177"/>
      <c r="L40" s="177"/>
      <c r="M40" s="177"/>
      <c r="N40" s="177"/>
      <c r="O40" s="178">
        <f t="shared" si="0"/>
        <v>-2700</v>
      </c>
      <c r="P40" s="179">
        <f t="shared" si="1"/>
        <v>0</v>
      </c>
    </row>
    <row r="41" spans="1:16" s="49" customFormat="1" ht="36" customHeight="1" hidden="1">
      <c r="A41" s="169"/>
      <c r="B41" s="174" t="s">
        <v>221</v>
      </c>
      <c r="C41" s="174">
        <v>992</v>
      </c>
      <c r="D41" s="175" t="s">
        <v>32</v>
      </c>
      <c r="E41" s="175" t="s">
        <v>142</v>
      </c>
      <c r="F41" s="175" t="s">
        <v>220</v>
      </c>
      <c r="G41" s="175"/>
      <c r="H41" s="176">
        <f>H42</f>
        <v>2700</v>
      </c>
      <c r="I41" s="177"/>
      <c r="J41" s="217"/>
      <c r="K41" s="177"/>
      <c r="L41" s="177"/>
      <c r="M41" s="177"/>
      <c r="N41" s="177"/>
      <c r="O41" s="178">
        <f t="shared" si="0"/>
        <v>-2700</v>
      </c>
      <c r="P41" s="179">
        <f t="shared" si="1"/>
        <v>0</v>
      </c>
    </row>
    <row r="42" spans="1:16" s="49" customFormat="1" ht="44.25" customHeight="1" hidden="1">
      <c r="A42" s="169"/>
      <c r="B42" s="174" t="s">
        <v>223</v>
      </c>
      <c r="C42" s="174">
        <v>992</v>
      </c>
      <c r="D42" s="175" t="s">
        <v>32</v>
      </c>
      <c r="E42" s="175" t="s">
        <v>142</v>
      </c>
      <c r="F42" s="175" t="s">
        <v>222</v>
      </c>
      <c r="G42" s="175"/>
      <c r="H42" s="176">
        <f>H43</f>
        <v>2700</v>
      </c>
      <c r="I42" s="177"/>
      <c r="J42" s="217"/>
      <c r="K42" s="177"/>
      <c r="L42" s="177"/>
      <c r="M42" s="177"/>
      <c r="N42" s="177"/>
      <c r="O42" s="178">
        <f t="shared" si="0"/>
        <v>-2700</v>
      </c>
      <c r="P42" s="179">
        <f t="shared" si="1"/>
        <v>0</v>
      </c>
    </row>
    <row r="43" spans="1:16" s="49" customFormat="1" ht="21" customHeight="1">
      <c r="A43" s="169"/>
      <c r="B43" s="174" t="s">
        <v>308</v>
      </c>
      <c r="C43" s="174">
        <v>992</v>
      </c>
      <c r="D43" s="175" t="s">
        <v>32</v>
      </c>
      <c r="E43" s="175" t="s">
        <v>142</v>
      </c>
      <c r="F43" s="175" t="s">
        <v>222</v>
      </c>
      <c r="G43" s="175" t="s">
        <v>307</v>
      </c>
      <c r="H43" s="176">
        <f>'№5'!H52+'№5'!H26</f>
        <v>2700</v>
      </c>
      <c r="I43" s="177"/>
      <c r="J43" s="217">
        <v>2700</v>
      </c>
      <c r="K43" s="177"/>
      <c r="L43" s="177"/>
      <c r="M43" s="177"/>
      <c r="N43" s="177"/>
      <c r="O43" s="178">
        <f t="shared" si="0"/>
        <v>0</v>
      </c>
      <c r="P43" s="179">
        <f t="shared" si="1"/>
        <v>100</v>
      </c>
    </row>
    <row r="44" spans="1:16" s="49" customFormat="1" ht="63" customHeight="1" hidden="1">
      <c r="A44" s="169"/>
      <c r="B44" s="174" t="s">
        <v>224</v>
      </c>
      <c r="C44" s="174">
        <v>992</v>
      </c>
      <c r="D44" s="175" t="s">
        <v>32</v>
      </c>
      <c r="E44" s="175" t="s">
        <v>37</v>
      </c>
      <c r="F44" s="175"/>
      <c r="G44" s="175"/>
      <c r="H44" s="176">
        <v>0</v>
      </c>
      <c r="I44" s="177"/>
      <c r="J44" s="217"/>
      <c r="K44" s="177"/>
      <c r="L44" s="177"/>
      <c r="M44" s="177"/>
      <c r="N44" s="177"/>
      <c r="O44" s="178">
        <f t="shared" si="0"/>
        <v>0</v>
      </c>
      <c r="P44" s="179" t="e">
        <f t="shared" si="1"/>
        <v>#DIV/0!</v>
      </c>
    </row>
    <row r="45" spans="1:16" s="49" customFormat="1" ht="12.75" customHeight="1" hidden="1">
      <c r="A45" s="169"/>
      <c r="B45" s="174" t="s">
        <v>368</v>
      </c>
      <c r="C45" s="174">
        <v>992</v>
      </c>
      <c r="D45" s="175" t="s">
        <v>32</v>
      </c>
      <c r="E45" s="175" t="s">
        <v>142</v>
      </c>
      <c r="F45" s="175" t="s">
        <v>225</v>
      </c>
      <c r="G45" s="175" t="s">
        <v>210</v>
      </c>
      <c r="H45" s="176">
        <v>0</v>
      </c>
      <c r="I45" s="177"/>
      <c r="J45" s="217"/>
      <c r="K45" s="177"/>
      <c r="L45" s="177"/>
      <c r="M45" s="177"/>
      <c r="N45" s="177"/>
      <c r="O45" s="178">
        <f t="shared" si="0"/>
        <v>0</v>
      </c>
      <c r="P45" s="179" t="e">
        <f t="shared" si="1"/>
        <v>#DIV/0!</v>
      </c>
    </row>
    <row r="46" spans="1:16" s="49" customFormat="1" ht="21.75" customHeight="1" hidden="1">
      <c r="A46" s="169"/>
      <c r="B46" s="174" t="s">
        <v>521</v>
      </c>
      <c r="C46" s="174">
        <v>992</v>
      </c>
      <c r="D46" s="175" t="s">
        <v>32</v>
      </c>
      <c r="E46" s="175" t="s">
        <v>37</v>
      </c>
      <c r="F46" s="175" t="s">
        <v>205</v>
      </c>
      <c r="G46" s="175"/>
      <c r="H46" s="176">
        <f>'№5'!H53</f>
        <v>0</v>
      </c>
      <c r="I46" s="177"/>
      <c r="J46" s="217"/>
      <c r="K46" s="177"/>
      <c r="L46" s="177"/>
      <c r="M46" s="177"/>
      <c r="N46" s="177"/>
      <c r="O46" s="178">
        <f t="shared" si="0"/>
        <v>0</v>
      </c>
      <c r="P46" s="179" t="e">
        <f t="shared" si="1"/>
        <v>#DIV/0!</v>
      </c>
    </row>
    <row r="47" spans="1:16" s="49" customFormat="1" ht="21" customHeight="1">
      <c r="A47" s="169"/>
      <c r="B47" s="174" t="s">
        <v>531</v>
      </c>
      <c r="C47" s="174"/>
      <c r="D47" s="175" t="s">
        <v>32</v>
      </c>
      <c r="E47" s="175" t="s">
        <v>41</v>
      </c>
      <c r="F47" s="175"/>
      <c r="G47" s="175"/>
      <c r="H47" s="176">
        <f>'№5'!H58</f>
        <v>10000</v>
      </c>
      <c r="I47" s="177"/>
      <c r="J47" s="217">
        <v>0</v>
      </c>
      <c r="K47" s="177"/>
      <c r="L47" s="177"/>
      <c r="M47" s="177"/>
      <c r="N47" s="177"/>
      <c r="O47" s="178">
        <f t="shared" si="0"/>
        <v>-10000</v>
      </c>
      <c r="P47" s="179">
        <f t="shared" si="1"/>
        <v>0</v>
      </c>
    </row>
    <row r="48" spans="1:16" s="49" customFormat="1" ht="22.5" customHeight="1">
      <c r="A48" s="173"/>
      <c r="B48" s="174" t="s">
        <v>42</v>
      </c>
      <c r="C48" s="174">
        <v>992</v>
      </c>
      <c r="D48" s="175" t="s">
        <v>32</v>
      </c>
      <c r="E48" s="175" t="s">
        <v>43</v>
      </c>
      <c r="F48" s="175"/>
      <c r="G48" s="175"/>
      <c r="H48" s="176">
        <f>'№5'!H63</f>
        <v>191200</v>
      </c>
      <c r="I48" s="177"/>
      <c r="J48" s="217">
        <v>162474.2</v>
      </c>
      <c r="K48" s="177"/>
      <c r="L48" s="177"/>
      <c r="M48" s="177"/>
      <c r="N48" s="177"/>
      <c r="O48" s="178">
        <f t="shared" si="0"/>
        <v>-28725.79999999999</v>
      </c>
      <c r="P48" s="179">
        <f t="shared" si="1"/>
        <v>84.97604602510461</v>
      </c>
    </row>
    <row r="49" spans="1:16" s="153" customFormat="1" ht="23.25" customHeight="1">
      <c r="A49" s="169" t="s">
        <v>325</v>
      </c>
      <c r="B49" s="164" t="s">
        <v>45</v>
      </c>
      <c r="C49" s="164">
        <v>992</v>
      </c>
      <c r="D49" s="168" t="s">
        <v>34</v>
      </c>
      <c r="E49" s="168" t="s">
        <v>1</v>
      </c>
      <c r="F49" s="168"/>
      <c r="G49" s="168"/>
      <c r="H49" s="167">
        <f>H50</f>
        <v>445344</v>
      </c>
      <c r="I49" s="172"/>
      <c r="J49" s="215">
        <f>J50</f>
        <v>440197.19</v>
      </c>
      <c r="K49" s="172"/>
      <c r="L49" s="172"/>
      <c r="M49" s="172"/>
      <c r="N49" s="172"/>
      <c r="O49" s="160">
        <f t="shared" si="0"/>
        <v>-5146.809999999998</v>
      </c>
      <c r="P49" s="162">
        <f t="shared" si="1"/>
        <v>98.84430687288928</v>
      </c>
    </row>
    <row r="50" spans="1:16" s="52" customFormat="1" ht="44.25" customHeight="1">
      <c r="A50" s="173"/>
      <c r="B50" s="174" t="s">
        <v>46</v>
      </c>
      <c r="C50" s="174">
        <v>992</v>
      </c>
      <c r="D50" s="175" t="s">
        <v>34</v>
      </c>
      <c r="E50" s="175" t="s">
        <v>47</v>
      </c>
      <c r="F50" s="175"/>
      <c r="G50" s="175"/>
      <c r="H50" s="176">
        <f>'№5'!H91</f>
        <v>445344</v>
      </c>
      <c r="I50" s="177"/>
      <c r="J50" s="217">
        <v>440197.19</v>
      </c>
      <c r="K50" s="177"/>
      <c r="L50" s="177"/>
      <c r="M50" s="177"/>
      <c r="N50" s="177"/>
      <c r="O50" s="178">
        <f t="shared" si="0"/>
        <v>-5146.809999999998</v>
      </c>
      <c r="P50" s="179">
        <f t="shared" si="1"/>
        <v>98.84430687288928</v>
      </c>
    </row>
    <row r="51" spans="1:16" s="153" customFormat="1" ht="39.75" customHeight="1">
      <c r="A51" s="169" t="s">
        <v>326</v>
      </c>
      <c r="B51" s="182" t="s">
        <v>48</v>
      </c>
      <c r="C51" s="183">
        <v>992</v>
      </c>
      <c r="D51" s="170" t="s">
        <v>47</v>
      </c>
      <c r="E51" s="170" t="s">
        <v>1</v>
      </c>
      <c r="F51" s="170"/>
      <c r="G51" s="170"/>
      <c r="H51" s="184">
        <f>'№5'!H100</f>
        <v>20000</v>
      </c>
      <c r="I51" s="172"/>
      <c r="J51" s="231">
        <f>J52</f>
        <v>0</v>
      </c>
      <c r="K51" s="172"/>
      <c r="L51" s="172"/>
      <c r="M51" s="172"/>
      <c r="N51" s="172"/>
      <c r="O51" s="160">
        <f t="shared" si="0"/>
        <v>-20000</v>
      </c>
      <c r="P51" s="162">
        <f t="shared" si="1"/>
        <v>0</v>
      </c>
    </row>
    <row r="52" spans="1:16" s="49" customFormat="1" ht="93.75">
      <c r="A52" s="173"/>
      <c r="B52" s="174" t="s">
        <v>425</v>
      </c>
      <c r="C52" s="174">
        <v>992</v>
      </c>
      <c r="D52" s="175" t="s">
        <v>47</v>
      </c>
      <c r="E52" s="175" t="s">
        <v>51</v>
      </c>
      <c r="F52" s="175"/>
      <c r="G52" s="175"/>
      <c r="H52" s="176">
        <f>'№5'!H101</f>
        <v>20000</v>
      </c>
      <c r="I52" s="177"/>
      <c r="J52" s="217">
        <v>0</v>
      </c>
      <c r="K52" s="177"/>
      <c r="L52" s="177"/>
      <c r="M52" s="177"/>
      <c r="N52" s="177"/>
      <c r="O52" s="178">
        <f t="shared" si="0"/>
        <v>-20000</v>
      </c>
      <c r="P52" s="179">
        <f t="shared" si="1"/>
        <v>0</v>
      </c>
    </row>
    <row r="53" spans="1:16" s="17" customFormat="1" ht="24" customHeight="1" hidden="1">
      <c r="A53" s="173"/>
      <c r="B53" s="174" t="s">
        <v>50</v>
      </c>
      <c r="C53" s="174">
        <v>992</v>
      </c>
      <c r="D53" s="175" t="s">
        <v>47</v>
      </c>
      <c r="E53" s="175" t="s">
        <v>51</v>
      </c>
      <c r="F53" s="175"/>
      <c r="G53" s="175"/>
      <c r="H53" s="176">
        <f>'№5'!H106</f>
        <v>0</v>
      </c>
      <c r="I53" s="177"/>
      <c r="J53" s="217"/>
      <c r="K53" s="177"/>
      <c r="L53" s="177"/>
      <c r="M53" s="177"/>
      <c r="N53" s="177"/>
      <c r="O53" s="160">
        <f t="shared" si="0"/>
        <v>0</v>
      </c>
      <c r="P53" s="162" t="e">
        <f t="shared" si="1"/>
        <v>#DIV/0!</v>
      </c>
    </row>
    <row r="54" spans="1:16" s="17" customFormat="1" ht="52.5" customHeight="1" hidden="1">
      <c r="A54" s="169"/>
      <c r="B54" s="174" t="s">
        <v>52</v>
      </c>
      <c r="C54" s="174">
        <v>992</v>
      </c>
      <c r="D54" s="175" t="s">
        <v>47</v>
      </c>
      <c r="E54" s="175" t="s">
        <v>44</v>
      </c>
      <c r="F54" s="175" t="s">
        <v>206</v>
      </c>
      <c r="G54" s="175"/>
      <c r="H54" s="176">
        <f>'№5'!H117</f>
        <v>0</v>
      </c>
      <c r="I54" s="177"/>
      <c r="J54" s="217"/>
      <c r="K54" s="177"/>
      <c r="L54" s="177"/>
      <c r="M54" s="177"/>
      <c r="N54" s="177"/>
      <c r="O54" s="160">
        <f t="shared" si="0"/>
        <v>0</v>
      </c>
      <c r="P54" s="162" t="e">
        <f t="shared" si="1"/>
        <v>#DIV/0!</v>
      </c>
    </row>
    <row r="55" spans="1:16" s="62" customFormat="1" ht="23.25" customHeight="1">
      <c r="A55" s="169" t="s">
        <v>327</v>
      </c>
      <c r="B55" s="164" t="s">
        <v>53</v>
      </c>
      <c r="C55" s="164">
        <v>992</v>
      </c>
      <c r="D55" s="168" t="s">
        <v>35</v>
      </c>
      <c r="E55" s="168" t="s">
        <v>1</v>
      </c>
      <c r="F55" s="168"/>
      <c r="G55" s="168"/>
      <c r="H55" s="167">
        <f>'№5'!H123</f>
        <v>2373380.72</v>
      </c>
      <c r="I55" s="172"/>
      <c r="J55" s="231">
        <f>J56+J67</f>
        <v>2114094.48</v>
      </c>
      <c r="K55" s="172"/>
      <c r="L55" s="172"/>
      <c r="M55" s="172"/>
      <c r="N55" s="172"/>
      <c r="O55" s="160">
        <f t="shared" si="0"/>
        <v>-259286.24000000022</v>
      </c>
      <c r="P55" s="162">
        <f t="shared" si="1"/>
        <v>89.07523610455553</v>
      </c>
    </row>
    <row r="56" spans="1:16" s="17" customFormat="1" ht="24.75" customHeight="1">
      <c r="A56" s="173"/>
      <c r="B56" s="174" t="s">
        <v>106</v>
      </c>
      <c r="C56" s="174">
        <v>992</v>
      </c>
      <c r="D56" s="175" t="s">
        <v>35</v>
      </c>
      <c r="E56" s="175" t="s">
        <v>49</v>
      </c>
      <c r="F56" s="175"/>
      <c r="G56" s="175"/>
      <c r="H56" s="185">
        <f>'№5'!H124</f>
        <v>2324380.72</v>
      </c>
      <c r="I56" s="177"/>
      <c r="J56" s="217">
        <v>2099968.48</v>
      </c>
      <c r="K56" s="177"/>
      <c r="L56" s="177"/>
      <c r="M56" s="177"/>
      <c r="N56" s="177"/>
      <c r="O56" s="178">
        <f t="shared" si="0"/>
        <v>-224412.24000000022</v>
      </c>
      <c r="P56" s="179">
        <f t="shared" si="1"/>
        <v>90.34528904541936</v>
      </c>
    </row>
    <row r="57" spans="1:16" s="17" customFormat="1" ht="39.75" customHeight="1" hidden="1">
      <c r="A57" s="169"/>
      <c r="B57" s="174" t="s">
        <v>233</v>
      </c>
      <c r="C57" s="174">
        <v>992</v>
      </c>
      <c r="D57" s="175" t="s">
        <v>35</v>
      </c>
      <c r="E57" s="175" t="s">
        <v>49</v>
      </c>
      <c r="F57" s="175" t="s">
        <v>207</v>
      </c>
      <c r="G57" s="175"/>
      <c r="H57" s="185">
        <f>H58</f>
        <v>2263000</v>
      </c>
      <c r="I57" s="177"/>
      <c r="J57" s="217"/>
      <c r="K57" s="177"/>
      <c r="L57" s="177"/>
      <c r="M57" s="177"/>
      <c r="N57" s="177"/>
      <c r="O57" s="178">
        <f t="shared" si="0"/>
        <v>-2263000</v>
      </c>
      <c r="P57" s="179">
        <f t="shared" si="1"/>
        <v>0</v>
      </c>
    </row>
    <row r="58" spans="1:16" s="17" customFormat="1" ht="37.5" customHeight="1" hidden="1">
      <c r="A58" s="169"/>
      <c r="B58" s="174" t="s">
        <v>235</v>
      </c>
      <c r="C58" s="174">
        <v>992</v>
      </c>
      <c r="D58" s="175" t="s">
        <v>35</v>
      </c>
      <c r="E58" s="175" t="s">
        <v>49</v>
      </c>
      <c r="F58" s="175" t="s">
        <v>234</v>
      </c>
      <c r="G58" s="175"/>
      <c r="H58" s="185">
        <f>H59+H65</f>
        <v>2263000</v>
      </c>
      <c r="I58" s="177"/>
      <c r="J58" s="217"/>
      <c r="K58" s="177"/>
      <c r="L58" s="177"/>
      <c r="M58" s="177"/>
      <c r="N58" s="177"/>
      <c r="O58" s="178">
        <f t="shared" si="0"/>
        <v>-2263000</v>
      </c>
      <c r="P58" s="179">
        <f t="shared" si="1"/>
        <v>0</v>
      </c>
    </row>
    <row r="59" spans="1:16" s="17" customFormat="1" ht="129.75" customHeight="1" hidden="1">
      <c r="A59" s="169"/>
      <c r="B59" s="174" t="s">
        <v>136</v>
      </c>
      <c r="C59" s="174">
        <v>992</v>
      </c>
      <c r="D59" s="175" t="s">
        <v>35</v>
      </c>
      <c r="E59" s="175" t="s">
        <v>49</v>
      </c>
      <c r="F59" s="175" t="s">
        <v>236</v>
      </c>
      <c r="G59" s="175"/>
      <c r="H59" s="185">
        <f>H60+H64</f>
        <v>2263000</v>
      </c>
      <c r="I59" s="177"/>
      <c r="J59" s="217"/>
      <c r="K59" s="177"/>
      <c r="L59" s="177"/>
      <c r="M59" s="177"/>
      <c r="N59" s="177"/>
      <c r="O59" s="178">
        <f t="shared" si="0"/>
        <v>-2263000</v>
      </c>
      <c r="P59" s="179">
        <f t="shared" si="1"/>
        <v>0</v>
      </c>
    </row>
    <row r="60" spans="1:16" s="17" customFormat="1" ht="56.25" hidden="1">
      <c r="A60" s="169"/>
      <c r="B60" s="174" t="s">
        <v>211</v>
      </c>
      <c r="C60" s="174">
        <v>992</v>
      </c>
      <c r="D60" s="175" t="s">
        <v>35</v>
      </c>
      <c r="E60" s="175" t="s">
        <v>49</v>
      </c>
      <c r="F60" s="175" t="s">
        <v>236</v>
      </c>
      <c r="G60" s="175" t="s">
        <v>210</v>
      </c>
      <c r="H60" s="185">
        <f>400000+2263000+79985-400000-79985</f>
        <v>2263000</v>
      </c>
      <c r="I60" s="177"/>
      <c r="J60" s="217"/>
      <c r="K60" s="177"/>
      <c r="L60" s="177"/>
      <c r="M60" s="177"/>
      <c r="N60" s="177"/>
      <c r="O60" s="178">
        <f t="shared" si="0"/>
        <v>-2263000</v>
      </c>
      <c r="P60" s="179">
        <f t="shared" si="1"/>
        <v>0</v>
      </c>
    </row>
    <row r="61" spans="1:16" s="17" customFormat="1" ht="18" customHeight="1" hidden="1">
      <c r="A61" s="169"/>
      <c r="B61" s="174" t="s">
        <v>81</v>
      </c>
      <c r="C61" s="174">
        <v>992</v>
      </c>
      <c r="D61" s="175" t="s">
        <v>35</v>
      </c>
      <c r="E61" s="175" t="s">
        <v>49</v>
      </c>
      <c r="F61" s="175" t="s">
        <v>82</v>
      </c>
      <c r="G61" s="175"/>
      <c r="H61" s="185">
        <f>H62</f>
        <v>0</v>
      </c>
      <c r="I61" s="177"/>
      <c r="J61" s="217"/>
      <c r="K61" s="177"/>
      <c r="L61" s="177"/>
      <c r="M61" s="177"/>
      <c r="N61" s="177"/>
      <c r="O61" s="178">
        <f t="shared" si="0"/>
        <v>0</v>
      </c>
      <c r="P61" s="179" t="e">
        <f t="shared" si="1"/>
        <v>#DIV/0!</v>
      </c>
    </row>
    <row r="62" spans="1:16" s="17" customFormat="1" ht="75" customHeight="1" hidden="1">
      <c r="A62" s="169"/>
      <c r="B62" s="186" t="s">
        <v>154</v>
      </c>
      <c r="C62" s="174">
        <v>992</v>
      </c>
      <c r="D62" s="175" t="s">
        <v>35</v>
      </c>
      <c r="E62" s="175" t="s">
        <v>49</v>
      </c>
      <c r="F62" s="175" t="s">
        <v>155</v>
      </c>
      <c r="G62" s="175"/>
      <c r="H62" s="185">
        <f>H63</f>
        <v>0</v>
      </c>
      <c r="I62" s="177"/>
      <c r="J62" s="217"/>
      <c r="K62" s="177"/>
      <c r="L62" s="177"/>
      <c r="M62" s="177"/>
      <c r="N62" s="177"/>
      <c r="O62" s="178">
        <f t="shared" si="0"/>
        <v>0</v>
      </c>
      <c r="P62" s="179" t="e">
        <f t="shared" si="1"/>
        <v>#DIV/0!</v>
      </c>
    </row>
    <row r="63" spans="1:16" s="17" customFormat="1" ht="18" customHeight="1" hidden="1">
      <c r="A63" s="169"/>
      <c r="B63" s="174" t="s">
        <v>38</v>
      </c>
      <c r="C63" s="174">
        <v>992</v>
      </c>
      <c r="D63" s="175" t="s">
        <v>35</v>
      </c>
      <c r="E63" s="175" t="s">
        <v>49</v>
      </c>
      <c r="F63" s="175" t="s">
        <v>155</v>
      </c>
      <c r="G63" s="175" t="s">
        <v>39</v>
      </c>
      <c r="H63" s="185">
        <v>0</v>
      </c>
      <c r="I63" s="177"/>
      <c r="J63" s="217"/>
      <c r="K63" s="177"/>
      <c r="L63" s="177"/>
      <c r="M63" s="177"/>
      <c r="N63" s="177"/>
      <c r="O63" s="178">
        <f t="shared" si="0"/>
        <v>0</v>
      </c>
      <c r="P63" s="179" t="e">
        <f t="shared" si="1"/>
        <v>#DIV/0!</v>
      </c>
    </row>
    <row r="64" spans="1:16" s="17" customFormat="1" ht="21" customHeight="1" hidden="1">
      <c r="A64" s="169"/>
      <c r="B64" s="174" t="s">
        <v>59</v>
      </c>
      <c r="C64" s="174">
        <v>992</v>
      </c>
      <c r="D64" s="175" t="s">
        <v>35</v>
      </c>
      <c r="E64" s="175" t="s">
        <v>49</v>
      </c>
      <c r="F64" s="175" t="s">
        <v>236</v>
      </c>
      <c r="G64" s="175" t="s">
        <v>237</v>
      </c>
      <c r="H64" s="185">
        <v>0</v>
      </c>
      <c r="I64" s="177"/>
      <c r="J64" s="217"/>
      <c r="K64" s="177"/>
      <c r="L64" s="177"/>
      <c r="M64" s="177"/>
      <c r="N64" s="177"/>
      <c r="O64" s="178">
        <f t="shared" si="0"/>
        <v>0</v>
      </c>
      <c r="P64" s="179" t="e">
        <f t="shared" si="1"/>
        <v>#DIV/0!</v>
      </c>
    </row>
    <row r="65" spans="1:16" s="17" customFormat="1" ht="56.25" hidden="1">
      <c r="A65" s="169"/>
      <c r="B65" s="174" t="s">
        <v>239</v>
      </c>
      <c r="C65" s="174">
        <v>992</v>
      </c>
      <c r="D65" s="175" t="s">
        <v>35</v>
      </c>
      <c r="E65" s="175" t="s">
        <v>49</v>
      </c>
      <c r="F65" s="175" t="s">
        <v>238</v>
      </c>
      <c r="G65" s="175"/>
      <c r="H65" s="176">
        <f>H66</f>
        <v>0</v>
      </c>
      <c r="I65" s="177"/>
      <c r="J65" s="217"/>
      <c r="K65" s="177"/>
      <c r="L65" s="177"/>
      <c r="M65" s="177"/>
      <c r="N65" s="177"/>
      <c r="O65" s="178">
        <f t="shared" si="0"/>
        <v>0</v>
      </c>
      <c r="P65" s="179" t="e">
        <f t="shared" si="1"/>
        <v>#DIV/0!</v>
      </c>
    </row>
    <row r="66" spans="1:16" s="17" customFormat="1" ht="56.25" hidden="1">
      <c r="A66" s="169"/>
      <c r="B66" s="174" t="s">
        <v>211</v>
      </c>
      <c r="C66" s="174">
        <v>992</v>
      </c>
      <c r="D66" s="175" t="s">
        <v>35</v>
      </c>
      <c r="E66" s="175" t="s">
        <v>49</v>
      </c>
      <c r="F66" s="175" t="s">
        <v>238</v>
      </c>
      <c r="G66" s="175" t="s">
        <v>210</v>
      </c>
      <c r="H66" s="176">
        <v>0</v>
      </c>
      <c r="I66" s="177"/>
      <c r="J66" s="217"/>
      <c r="K66" s="177"/>
      <c r="L66" s="177"/>
      <c r="M66" s="177"/>
      <c r="N66" s="177"/>
      <c r="O66" s="178">
        <f t="shared" si="0"/>
        <v>0</v>
      </c>
      <c r="P66" s="179" t="e">
        <f t="shared" si="1"/>
        <v>#DIV/0!</v>
      </c>
    </row>
    <row r="67" spans="1:16" s="17" customFormat="1" ht="42" customHeight="1">
      <c r="A67" s="173"/>
      <c r="B67" s="174" t="s">
        <v>54</v>
      </c>
      <c r="C67" s="174">
        <v>992</v>
      </c>
      <c r="D67" s="175" t="s">
        <v>35</v>
      </c>
      <c r="E67" s="175" t="s">
        <v>40</v>
      </c>
      <c r="F67" s="175"/>
      <c r="G67" s="175"/>
      <c r="H67" s="176">
        <f>'№5'!H129</f>
        <v>49000</v>
      </c>
      <c r="I67" s="177"/>
      <c r="J67" s="217">
        <v>14126</v>
      </c>
      <c r="K67" s="177"/>
      <c r="L67" s="177"/>
      <c r="M67" s="177"/>
      <c r="N67" s="177"/>
      <c r="O67" s="178">
        <f t="shared" si="0"/>
        <v>-34874</v>
      </c>
      <c r="P67" s="179">
        <f t="shared" si="1"/>
        <v>28.828571428571433</v>
      </c>
    </row>
    <row r="68" spans="1:16" s="17" customFormat="1" ht="36" customHeight="1" hidden="1">
      <c r="A68" s="169"/>
      <c r="B68" s="174" t="s">
        <v>233</v>
      </c>
      <c r="C68" s="174">
        <v>992</v>
      </c>
      <c r="D68" s="175" t="s">
        <v>35</v>
      </c>
      <c r="E68" s="175" t="s">
        <v>40</v>
      </c>
      <c r="F68" s="175" t="s">
        <v>207</v>
      </c>
      <c r="G68" s="175"/>
      <c r="H68" s="176">
        <f>H69+H71+H77</f>
        <v>460000</v>
      </c>
      <c r="I68" s="177"/>
      <c r="J68" s="217"/>
      <c r="K68" s="177"/>
      <c r="L68" s="177"/>
      <c r="M68" s="177"/>
      <c r="N68" s="177"/>
      <c r="O68" s="160">
        <f t="shared" si="0"/>
        <v>-460000</v>
      </c>
      <c r="P68" s="162">
        <f t="shared" si="1"/>
        <v>0</v>
      </c>
    </row>
    <row r="69" spans="1:16" s="17" customFormat="1" ht="56.25" hidden="1">
      <c r="A69" s="169"/>
      <c r="B69" s="174" t="s">
        <v>140</v>
      </c>
      <c r="C69" s="174">
        <v>992</v>
      </c>
      <c r="D69" s="175" t="s">
        <v>35</v>
      </c>
      <c r="E69" s="175" t="s">
        <v>40</v>
      </c>
      <c r="F69" s="175" t="s">
        <v>240</v>
      </c>
      <c r="G69" s="175"/>
      <c r="H69" s="176">
        <f>H70</f>
        <v>430000</v>
      </c>
      <c r="I69" s="177"/>
      <c r="J69" s="217"/>
      <c r="K69" s="177"/>
      <c r="L69" s="177"/>
      <c r="M69" s="177"/>
      <c r="N69" s="177"/>
      <c r="O69" s="160">
        <f t="shared" si="0"/>
        <v>-430000</v>
      </c>
      <c r="P69" s="162">
        <f t="shared" si="1"/>
        <v>0</v>
      </c>
    </row>
    <row r="70" spans="1:16" s="17" customFormat="1" ht="56.25" hidden="1">
      <c r="A70" s="169"/>
      <c r="B70" s="174" t="s">
        <v>211</v>
      </c>
      <c r="C70" s="174">
        <v>992</v>
      </c>
      <c r="D70" s="175" t="s">
        <v>35</v>
      </c>
      <c r="E70" s="175" t="s">
        <v>40</v>
      </c>
      <c r="F70" s="175" t="s">
        <v>240</v>
      </c>
      <c r="G70" s="175" t="s">
        <v>210</v>
      </c>
      <c r="H70" s="176">
        <f>30000+400000</f>
        <v>430000</v>
      </c>
      <c r="I70" s="177"/>
      <c r="J70" s="217"/>
      <c r="K70" s="177"/>
      <c r="L70" s="177"/>
      <c r="M70" s="177"/>
      <c r="N70" s="177"/>
      <c r="O70" s="160">
        <f t="shared" si="0"/>
        <v>-430000</v>
      </c>
      <c r="P70" s="162">
        <f t="shared" si="1"/>
        <v>0</v>
      </c>
    </row>
    <row r="71" spans="1:16" s="17" customFormat="1" ht="36.75" customHeight="1" hidden="1">
      <c r="A71" s="169"/>
      <c r="B71" s="187" t="s">
        <v>80</v>
      </c>
      <c r="C71" s="174">
        <v>992</v>
      </c>
      <c r="D71" s="175" t="s">
        <v>35</v>
      </c>
      <c r="E71" s="175" t="s">
        <v>40</v>
      </c>
      <c r="F71" s="175" t="s">
        <v>241</v>
      </c>
      <c r="G71" s="175"/>
      <c r="H71" s="176">
        <f>H72</f>
        <v>30000</v>
      </c>
      <c r="I71" s="177"/>
      <c r="J71" s="217"/>
      <c r="K71" s="177"/>
      <c r="L71" s="177"/>
      <c r="M71" s="177"/>
      <c r="N71" s="177"/>
      <c r="O71" s="160">
        <f t="shared" si="0"/>
        <v>-30000</v>
      </c>
      <c r="P71" s="162">
        <f t="shared" si="1"/>
        <v>0</v>
      </c>
    </row>
    <row r="72" spans="1:16" s="17" customFormat="1" ht="56.25" hidden="1">
      <c r="A72" s="169"/>
      <c r="B72" s="174" t="s">
        <v>211</v>
      </c>
      <c r="C72" s="174">
        <v>992</v>
      </c>
      <c r="D72" s="175" t="s">
        <v>35</v>
      </c>
      <c r="E72" s="175" t="s">
        <v>40</v>
      </c>
      <c r="F72" s="175" t="s">
        <v>241</v>
      </c>
      <c r="G72" s="175" t="s">
        <v>210</v>
      </c>
      <c r="H72" s="176">
        <v>30000</v>
      </c>
      <c r="I72" s="177"/>
      <c r="J72" s="217"/>
      <c r="K72" s="177"/>
      <c r="L72" s="177"/>
      <c r="M72" s="177"/>
      <c r="N72" s="177"/>
      <c r="O72" s="160">
        <f t="shared" si="0"/>
        <v>-30000</v>
      </c>
      <c r="P72" s="162">
        <f t="shared" si="1"/>
        <v>0</v>
      </c>
    </row>
    <row r="73" spans="1:16" s="17" customFormat="1" ht="18.75" hidden="1">
      <c r="A73" s="169"/>
      <c r="B73" s="174" t="s">
        <v>81</v>
      </c>
      <c r="C73" s="174">
        <v>992</v>
      </c>
      <c r="D73" s="175" t="s">
        <v>35</v>
      </c>
      <c r="E73" s="175" t="s">
        <v>40</v>
      </c>
      <c r="F73" s="175" t="s">
        <v>82</v>
      </c>
      <c r="G73" s="175"/>
      <c r="H73" s="176"/>
      <c r="I73" s="177"/>
      <c r="J73" s="217"/>
      <c r="K73" s="177"/>
      <c r="L73" s="177"/>
      <c r="M73" s="177"/>
      <c r="N73" s="177"/>
      <c r="O73" s="160">
        <f t="shared" si="0"/>
        <v>0</v>
      </c>
      <c r="P73" s="162" t="e">
        <f t="shared" si="1"/>
        <v>#DIV/0!</v>
      </c>
    </row>
    <row r="74" spans="1:16" s="17" customFormat="1" ht="75.75" customHeight="1" hidden="1">
      <c r="A74" s="169"/>
      <c r="B74" s="187" t="s">
        <v>138</v>
      </c>
      <c r="C74" s="174">
        <v>992</v>
      </c>
      <c r="D74" s="175" t="s">
        <v>35</v>
      </c>
      <c r="E74" s="175" t="s">
        <v>40</v>
      </c>
      <c r="F74" s="175" t="s">
        <v>137</v>
      </c>
      <c r="G74" s="175"/>
      <c r="H74" s="176"/>
      <c r="I74" s="177"/>
      <c r="J74" s="217"/>
      <c r="K74" s="177"/>
      <c r="L74" s="177"/>
      <c r="M74" s="177"/>
      <c r="N74" s="177"/>
      <c r="O74" s="160">
        <f t="shared" si="0"/>
        <v>0</v>
      </c>
      <c r="P74" s="162" t="e">
        <f t="shared" si="1"/>
        <v>#DIV/0!</v>
      </c>
    </row>
    <row r="75" spans="1:16" s="17" customFormat="1" ht="23.25" customHeight="1" hidden="1">
      <c r="A75" s="169"/>
      <c r="B75" s="174" t="s">
        <v>38</v>
      </c>
      <c r="C75" s="174">
        <v>992</v>
      </c>
      <c r="D75" s="175" t="s">
        <v>35</v>
      </c>
      <c r="E75" s="175" t="s">
        <v>40</v>
      </c>
      <c r="F75" s="175" t="s">
        <v>137</v>
      </c>
      <c r="G75" s="175" t="s">
        <v>39</v>
      </c>
      <c r="H75" s="176"/>
      <c r="I75" s="177"/>
      <c r="J75" s="217"/>
      <c r="K75" s="177"/>
      <c r="L75" s="177"/>
      <c r="M75" s="177"/>
      <c r="N75" s="177"/>
      <c r="O75" s="160">
        <f t="shared" si="0"/>
        <v>0</v>
      </c>
      <c r="P75" s="162" t="e">
        <f t="shared" si="1"/>
        <v>#DIV/0!</v>
      </c>
    </row>
    <row r="76" spans="1:16" s="17" customFormat="1" ht="56.25" customHeight="1" hidden="1">
      <c r="A76" s="169"/>
      <c r="B76" s="174" t="s">
        <v>161</v>
      </c>
      <c r="C76" s="174">
        <v>992</v>
      </c>
      <c r="D76" s="175" t="s">
        <v>35</v>
      </c>
      <c r="E76" s="175" t="s">
        <v>40</v>
      </c>
      <c r="F76" s="175" t="s">
        <v>139</v>
      </c>
      <c r="G76" s="175" t="s">
        <v>160</v>
      </c>
      <c r="H76" s="176">
        <v>0</v>
      </c>
      <c r="I76" s="177"/>
      <c r="J76" s="217"/>
      <c r="K76" s="177"/>
      <c r="L76" s="177"/>
      <c r="M76" s="177"/>
      <c r="N76" s="177"/>
      <c r="O76" s="160">
        <f t="shared" si="0"/>
        <v>0</v>
      </c>
      <c r="P76" s="162" t="e">
        <f t="shared" si="1"/>
        <v>#DIV/0!</v>
      </c>
    </row>
    <row r="77" spans="1:16" s="17" customFormat="1" ht="39" customHeight="1" hidden="1">
      <c r="A77" s="169"/>
      <c r="B77" s="174" t="s">
        <v>304</v>
      </c>
      <c r="C77" s="174">
        <v>992</v>
      </c>
      <c r="D77" s="175" t="s">
        <v>35</v>
      </c>
      <c r="E77" s="175" t="s">
        <v>40</v>
      </c>
      <c r="F77" s="175" t="s">
        <v>242</v>
      </c>
      <c r="G77" s="175"/>
      <c r="H77" s="176">
        <f>H78</f>
        <v>0</v>
      </c>
      <c r="I77" s="177"/>
      <c r="J77" s="217"/>
      <c r="K77" s="177"/>
      <c r="L77" s="177"/>
      <c r="M77" s="177"/>
      <c r="N77" s="177"/>
      <c r="O77" s="160">
        <f t="shared" si="0"/>
        <v>0</v>
      </c>
      <c r="P77" s="162" t="e">
        <f t="shared" si="1"/>
        <v>#DIV/0!</v>
      </c>
    </row>
    <row r="78" spans="1:16" s="24" customFormat="1" ht="56.25" hidden="1">
      <c r="A78" s="169"/>
      <c r="B78" s="174" t="s">
        <v>211</v>
      </c>
      <c r="C78" s="174">
        <v>992</v>
      </c>
      <c r="D78" s="175" t="s">
        <v>35</v>
      </c>
      <c r="E78" s="175" t="s">
        <v>40</v>
      </c>
      <c r="F78" s="175" t="s">
        <v>242</v>
      </c>
      <c r="G78" s="175" t="s">
        <v>210</v>
      </c>
      <c r="H78" s="176">
        <v>0</v>
      </c>
      <c r="I78" s="177"/>
      <c r="J78" s="217"/>
      <c r="K78" s="177"/>
      <c r="L78" s="177"/>
      <c r="M78" s="177"/>
      <c r="N78" s="177"/>
      <c r="O78" s="160">
        <f t="shared" si="0"/>
        <v>0</v>
      </c>
      <c r="P78" s="162" t="e">
        <f t="shared" si="1"/>
        <v>#DIV/0!</v>
      </c>
    </row>
    <row r="79" spans="1:16" s="62" customFormat="1" ht="21" customHeight="1">
      <c r="A79" s="169" t="s">
        <v>29</v>
      </c>
      <c r="B79" s="164" t="s">
        <v>57</v>
      </c>
      <c r="C79" s="164">
        <v>992</v>
      </c>
      <c r="D79" s="168" t="s">
        <v>36</v>
      </c>
      <c r="E79" s="168" t="s">
        <v>1</v>
      </c>
      <c r="F79" s="168"/>
      <c r="G79" s="168"/>
      <c r="H79" s="167">
        <f>'№5'!H152</f>
        <v>5837784.07</v>
      </c>
      <c r="I79" s="172"/>
      <c r="J79" s="231">
        <f>J86+J87+J108</f>
        <v>5754524.13</v>
      </c>
      <c r="K79" s="172"/>
      <c r="L79" s="172"/>
      <c r="M79" s="172"/>
      <c r="N79" s="172"/>
      <c r="O79" s="160">
        <f t="shared" si="0"/>
        <v>-83259.94000000041</v>
      </c>
      <c r="P79" s="162">
        <f t="shared" si="1"/>
        <v>98.57377492895176</v>
      </c>
    </row>
    <row r="80" spans="1:16" s="17" customFormat="1" ht="18.75" hidden="1">
      <c r="A80" s="169"/>
      <c r="B80" s="174" t="s">
        <v>59</v>
      </c>
      <c r="C80" s="174">
        <v>992</v>
      </c>
      <c r="D80" s="175" t="s">
        <v>36</v>
      </c>
      <c r="E80" s="175" t="s">
        <v>32</v>
      </c>
      <c r="F80" s="175" t="s">
        <v>83</v>
      </c>
      <c r="G80" s="175" t="s">
        <v>56</v>
      </c>
      <c r="H80" s="176">
        <v>0</v>
      </c>
      <c r="I80" s="177"/>
      <c r="J80" s="217"/>
      <c r="K80" s="177"/>
      <c r="L80" s="177"/>
      <c r="M80" s="177"/>
      <c r="N80" s="177"/>
      <c r="O80" s="160">
        <f t="shared" si="0"/>
        <v>0</v>
      </c>
      <c r="P80" s="162" t="e">
        <f t="shared" si="1"/>
        <v>#DIV/0!</v>
      </c>
    </row>
    <row r="81" spans="1:16" s="17" customFormat="1" ht="37.5" hidden="1">
      <c r="A81" s="169"/>
      <c r="B81" s="174" t="s">
        <v>60</v>
      </c>
      <c r="C81" s="174">
        <v>992</v>
      </c>
      <c r="D81" s="175" t="s">
        <v>36</v>
      </c>
      <c r="E81" s="175" t="s">
        <v>32</v>
      </c>
      <c r="F81" s="175" t="s">
        <v>55</v>
      </c>
      <c r="G81" s="175"/>
      <c r="H81" s="176">
        <f>H83</f>
        <v>0</v>
      </c>
      <c r="I81" s="177"/>
      <c r="J81" s="217"/>
      <c r="K81" s="177"/>
      <c r="L81" s="177"/>
      <c r="M81" s="177"/>
      <c r="N81" s="177"/>
      <c r="O81" s="160">
        <f t="shared" si="0"/>
        <v>0</v>
      </c>
      <c r="P81" s="162" t="e">
        <f t="shared" si="1"/>
        <v>#DIV/0!</v>
      </c>
    </row>
    <row r="82" spans="1:16" s="17" customFormat="1" ht="18.75" hidden="1">
      <c r="A82" s="169"/>
      <c r="B82" s="174" t="s">
        <v>84</v>
      </c>
      <c r="C82" s="174">
        <v>992</v>
      </c>
      <c r="D82" s="175" t="s">
        <v>36</v>
      </c>
      <c r="E82" s="175" t="s">
        <v>32</v>
      </c>
      <c r="F82" s="175" t="s">
        <v>85</v>
      </c>
      <c r="G82" s="175"/>
      <c r="H82" s="176">
        <f>H83</f>
        <v>0</v>
      </c>
      <c r="I82" s="177"/>
      <c r="J82" s="217"/>
      <c r="K82" s="177"/>
      <c r="L82" s="177"/>
      <c r="M82" s="177"/>
      <c r="N82" s="177"/>
      <c r="O82" s="160">
        <f t="shared" si="0"/>
        <v>0</v>
      </c>
      <c r="P82" s="162" t="e">
        <f t="shared" si="1"/>
        <v>#DIV/0!</v>
      </c>
    </row>
    <row r="83" spans="1:16" s="17" customFormat="1" ht="135" customHeight="1" hidden="1">
      <c r="A83" s="169"/>
      <c r="B83" s="174" t="s">
        <v>86</v>
      </c>
      <c r="C83" s="174">
        <v>992</v>
      </c>
      <c r="D83" s="175" t="s">
        <v>36</v>
      </c>
      <c r="E83" s="175" t="s">
        <v>32</v>
      </c>
      <c r="F83" s="175" t="s">
        <v>87</v>
      </c>
      <c r="G83" s="175"/>
      <c r="H83" s="176">
        <f>H84</f>
        <v>0</v>
      </c>
      <c r="I83" s="177"/>
      <c r="J83" s="217"/>
      <c r="K83" s="177"/>
      <c r="L83" s="177"/>
      <c r="M83" s="177"/>
      <c r="N83" s="177"/>
      <c r="O83" s="160">
        <f t="shared" si="0"/>
        <v>0</v>
      </c>
      <c r="P83" s="162" t="e">
        <f t="shared" si="1"/>
        <v>#DIV/0!</v>
      </c>
    </row>
    <row r="84" spans="1:16" s="17" customFormat="1" ht="18.75" hidden="1">
      <c r="A84" s="169"/>
      <c r="B84" s="174" t="s">
        <v>59</v>
      </c>
      <c r="C84" s="174">
        <v>992</v>
      </c>
      <c r="D84" s="175" t="s">
        <v>36</v>
      </c>
      <c r="E84" s="175" t="s">
        <v>32</v>
      </c>
      <c r="F84" s="175" t="s">
        <v>87</v>
      </c>
      <c r="G84" s="175" t="s">
        <v>56</v>
      </c>
      <c r="H84" s="176">
        <f>600000-400000-200000</f>
        <v>0</v>
      </c>
      <c r="I84" s="177"/>
      <c r="J84" s="217"/>
      <c r="K84" s="177"/>
      <c r="L84" s="177"/>
      <c r="M84" s="177"/>
      <c r="N84" s="177"/>
      <c r="O84" s="160">
        <f t="shared" si="0"/>
        <v>0</v>
      </c>
      <c r="P84" s="162" t="e">
        <f t="shared" si="1"/>
        <v>#DIV/0!</v>
      </c>
    </row>
    <row r="85" spans="1:16" s="17" customFormat="1" ht="18.75" hidden="1">
      <c r="A85" s="169"/>
      <c r="B85" s="174" t="e">
        <f>'№5'!#REF!</f>
        <v>#REF!</v>
      </c>
      <c r="C85" s="174"/>
      <c r="D85" s="175" t="s">
        <v>36</v>
      </c>
      <c r="E85" s="175" t="s">
        <v>32</v>
      </c>
      <c r="F85" s="175"/>
      <c r="G85" s="175"/>
      <c r="H85" s="176" t="e">
        <f>'№5'!#REF!</f>
        <v>#REF!</v>
      </c>
      <c r="I85" s="177"/>
      <c r="J85" s="217"/>
      <c r="K85" s="177"/>
      <c r="L85" s="177"/>
      <c r="M85" s="177"/>
      <c r="N85" s="177"/>
      <c r="O85" s="160" t="e">
        <f aca="true" t="shared" si="2" ref="O85:O150">J85-H85</f>
        <v>#REF!</v>
      </c>
      <c r="P85" s="162" t="e">
        <f aca="true" t="shared" si="3" ref="P85:P150">J85/H85*100</f>
        <v>#REF!</v>
      </c>
    </row>
    <row r="86" spans="1:16" s="17" customFormat="1" ht="18.75">
      <c r="A86" s="169"/>
      <c r="B86" s="174" t="str">
        <f>'№5'!B155</f>
        <v>Жилищное хозяйство</v>
      </c>
      <c r="C86" s="174"/>
      <c r="D86" s="175" t="s">
        <v>36</v>
      </c>
      <c r="E86" s="175" t="s">
        <v>32</v>
      </c>
      <c r="F86" s="175"/>
      <c r="G86" s="175"/>
      <c r="H86" s="176">
        <f>'№5'!H155</f>
        <v>15000</v>
      </c>
      <c r="I86" s="177"/>
      <c r="J86" s="217">
        <v>2570.78</v>
      </c>
      <c r="K86" s="177"/>
      <c r="L86" s="177"/>
      <c r="M86" s="177"/>
      <c r="N86" s="177"/>
      <c r="O86" s="178">
        <f t="shared" si="2"/>
        <v>-12429.22</v>
      </c>
      <c r="P86" s="179">
        <f t="shared" si="3"/>
        <v>17.138533333333335</v>
      </c>
    </row>
    <row r="87" spans="1:16" s="17" customFormat="1" ht="19.5" customHeight="1">
      <c r="A87" s="173"/>
      <c r="B87" s="174" t="s">
        <v>58</v>
      </c>
      <c r="C87" s="174">
        <v>992</v>
      </c>
      <c r="D87" s="175" t="s">
        <v>36</v>
      </c>
      <c r="E87" s="175" t="s">
        <v>34</v>
      </c>
      <c r="F87" s="175"/>
      <c r="G87" s="175"/>
      <c r="H87" s="176">
        <f>'№5'!H159</f>
        <v>1224684.07</v>
      </c>
      <c r="I87" s="177"/>
      <c r="J87" s="217">
        <v>1206942.02</v>
      </c>
      <c r="K87" s="177"/>
      <c r="L87" s="177"/>
      <c r="M87" s="177"/>
      <c r="N87" s="177"/>
      <c r="O87" s="178">
        <f t="shared" si="2"/>
        <v>-17742.050000000047</v>
      </c>
      <c r="P87" s="179">
        <f t="shared" si="3"/>
        <v>98.55129576397609</v>
      </c>
    </row>
    <row r="88" spans="1:16" s="17" customFormat="1" ht="56.25" hidden="1">
      <c r="A88" s="169"/>
      <c r="B88" s="174" t="s">
        <v>88</v>
      </c>
      <c r="C88" s="174">
        <v>992</v>
      </c>
      <c r="D88" s="175" t="s">
        <v>36</v>
      </c>
      <c r="E88" s="188" t="s">
        <v>34</v>
      </c>
      <c r="F88" s="175" t="s">
        <v>89</v>
      </c>
      <c r="G88" s="175"/>
      <c r="H88" s="176">
        <f>H89</f>
        <v>0</v>
      </c>
      <c r="I88" s="177"/>
      <c r="J88" s="217"/>
      <c r="K88" s="177"/>
      <c r="L88" s="177"/>
      <c r="M88" s="177"/>
      <c r="N88" s="177"/>
      <c r="O88" s="178">
        <f t="shared" si="2"/>
        <v>0</v>
      </c>
      <c r="P88" s="179" t="e">
        <f t="shared" si="3"/>
        <v>#DIV/0!</v>
      </c>
    </row>
    <row r="89" spans="1:16" s="17" customFormat="1" ht="24.75" customHeight="1" hidden="1">
      <c r="A89" s="169"/>
      <c r="B89" s="174" t="s">
        <v>38</v>
      </c>
      <c r="C89" s="174">
        <v>992</v>
      </c>
      <c r="D89" s="175" t="s">
        <v>36</v>
      </c>
      <c r="E89" s="175" t="s">
        <v>34</v>
      </c>
      <c r="F89" s="175" t="s">
        <v>89</v>
      </c>
      <c r="G89" s="175" t="s">
        <v>39</v>
      </c>
      <c r="H89" s="176">
        <v>0</v>
      </c>
      <c r="I89" s="177"/>
      <c r="J89" s="217"/>
      <c r="K89" s="177"/>
      <c r="L89" s="177"/>
      <c r="M89" s="177"/>
      <c r="N89" s="177"/>
      <c r="O89" s="178">
        <f t="shared" si="2"/>
        <v>0</v>
      </c>
      <c r="P89" s="179" t="e">
        <f t="shared" si="3"/>
        <v>#DIV/0!</v>
      </c>
    </row>
    <row r="90" spans="1:16" s="17" customFormat="1" ht="57.75" customHeight="1" hidden="1">
      <c r="A90" s="169"/>
      <c r="B90" s="174" t="s">
        <v>162</v>
      </c>
      <c r="C90" s="174">
        <v>992</v>
      </c>
      <c r="D90" s="175" t="s">
        <v>36</v>
      </c>
      <c r="E90" s="175" t="s">
        <v>34</v>
      </c>
      <c r="F90" s="175" t="s">
        <v>163</v>
      </c>
      <c r="G90" s="175"/>
      <c r="H90" s="176">
        <f>H91</f>
        <v>0</v>
      </c>
      <c r="I90" s="177"/>
      <c r="J90" s="217"/>
      <c r="K90" s="177"/>
      <c r="L90" s="177"/>
      <c r="M90" s="177"/>
      <c r="N90" s="177"/>
      <c r="O90" s="178">
        <f t="shared" si="2"/>
        <v>0</v>
      </c>
      <c r="P90" s="179" t="e">
        <f t="shared" si="3"/>
        <v>#DIV/0!</v>
      </c>
    </row>
    <row r="91" spans="1:16" s="17" customFormat="1" ht="90.75" customHeight="1" hidden="1">
      <c r="A91" s="169"/>
      <c r="B91" s="174" t="s">
        <v>159</v>
      </c>
      <c r="C91" s="174">
        <v>992</v>
      </c>
      <c r="D91" s="175" t="s">
        <v>36</v>
      </c>
      <c r="E91" s="175" t="s">
        <v>34</v>
      </c>
      <c r="F91" s="175" t="s">
        <v>158</v>
      </c>
      <c r="G91" s="175"/>
      <c r="H91" s="176">
        <f>H92</f>
        <v>0</v>
      </c>
      <c r="I91" s="177"/>
      <c r="J91" s="217"/>
      <c r="K91" s="177"/>
      <c r="L91" s="177"/>
      <c r="M91" s="177"/>
      <c r="N91" s="177"/>
      <c r="O91" s="178">
        <f t="shared" si="2"/>
        <v>0</v>
      </c>
      <c r="P91" s="179" t="e">
        <f t="shared" si="3"/>
        <v>#DIV/0!</v>
      </c>
    </row>
    <row r="92" spans="1:16" s="17" customFormat="1" ht="75.75" customHeight="1" hidden="1">
      <c r="A92" s="169"/>
      <c r="B92" s="174" t="s">
        <v>125</v>
      </c>
      <c r="C92" s="174">
        <v>992</v>
      </c>
      <c r="D92" s="175" t="s">
        <v>36</v>
      </c>
      <c r="E92" s="175" t="s">
        <v>34</v>
      </c>
      <c r="F92" s="175" t="s">
        <v>158</v>
      </c>
      <c r="G92" s="175" t="s">
        <v>128</v>
      </c>
      <c r="H92" s="176">
        <v>0</v>
      </c>
      <c r="I92" s="177"/>
      <c r="J92" s="217"/>
      <c r="K92" s="177"/>
      <c r="L92" s="177"/>
      <c r="M92" s="177"/>
      <c r="N92" s="177"/>
      <c r="O92" s="178">
        <f t="shared" si="2"/>
        <v>0</v>
      </c>
      <c r="P92" s="179" t="e">
        <f t="shared" si="3"/>
        <v>#DIV/0!</v>
      </c>
    </row>
    <row r="93" spans="1:16" s="17" customFormat="1" ht="21.75" customHeight="1" hidden="1">
      <c r="A93" s="169"/>
      <c r="B93" s="174" t="s">
        <v>124</v>
      </c>
      <c r="C93" s="174">
        <v>992</v>
      </c>
      <c r="D93" s="175" t="s">
        <v>36</v>
      </c>
      <c r="E93" s="175" t="s">
        <v>34</v>
      </c>
      <c r="F93" s="175" t="s">
        <v>126</v>
      </c>
      <c r="G93" s="175"/>
      <c r="H93" s="176">
        <f>H94</f>
        <v>0</v>
      </c>
      <c r="I93" s="177"/>
      <c r="J93" s="217"/>
      <c r="K93" s="177"/>
      <c r="L93" s="177"/>
      <c r="M93" s="177"/>
      <c r="N93" s="177"/>
      <c r="O93" s="178">
        <f t="shared" si="2"/>
        <v>0</v>
      </c>
      <c r="P93" s="179" t="e">
        <f t="shared" si="3"/>
        <v>#DIV/0!</v>
      </c>
    </row>
    <row r="94" spans="1:16" s="17" customFormat="1" ht="54.75" customHeight="1" hidden="1">
      <c r="A94" s="169"/>
      <c r="B94" s="174" t="s">
        <v>144</v>
      </c>
      <c r="C94" s="174">
        <v>992</v>
      </c>
      <c r="D94" s="175" t="s">
        <v>36</v>
      </c>
      <c r="E94" s="175" t="s">
        <v>34</v>
      </c>
      <c r="F94" s="175" t="s">
        <v>127</v>
      </c>
      <c r="G94" s="175"/>
      <c r="H94" s="176">
        <f>H95</f>
        <v>0</v>
      </c>
      <c r="I94" s="177"/>
      <c r="J94" s="217"/>
      <c r="K94" s="177"/>
      <c r="L94" s="177"/>
      <c r="M94" s="177"/>
      <c r="N94" s="177"/>
      <c r="O94" s="178">
        <f t="shared" si="2"/>
        <v>0</v>
      </c>
      <c r="P94" s="179" t="e">
        <f t="shared" si="3"/>
        <v>#DIV/0!</v>
      </c>
    </row>
    <row r="95" spans="1:16" s="17" customFormat="1" ht="55.5" customHeight="1" hidden="1">
      <c r="A95" s="169"/>
      <c r="B95" s="174" t="s">
        <v>125</v>
      </c>
      <c r="C95" s="174">
        <v>992</v>
      </c>
      <c r="D95" s="175" t="s">
        <v>36</v>
      </c>
      <c r="E95" s="175" t="s">
        <v>34</v>
      </c>
      <c r="F95" s="175" t="s">
        <v>127</v>
      </c>
      <c r="G95" s="175" t="s">
        <v>128</v>
      </c>
      <c r="H95" s="176">
        <v>0</v>
      </c>
      <c r="I95" s="177"/>
      <c r="J95" s="217"/>
      <c r="K95" s="177"/>
      <c r="L95" s="177"/>
      <c r="M95" s="177"/>
      <c r="N95" s="177"/>
      <c r="O95" s="178">
        <f t="shared" si="2"/>
        <v>0</v>
      </c>
      <c r="P95" s="179" t="e">
        <f t="shared" si="3"/>
        <v>#DIV/0!</v>
      </c>
    </row>
    <row r="96" spans="1:16" s="17" customFormat="1" ht="33.75" customHeight="1" hidden="1">
      <c r="A96" s="169"/>
      <c r="B96" s="174" t="s">
        <v>244</v>
      </c>
      <c r="C96" s="174">
        <v>992</v>
      </c>
      <c r="D96" s="175" t="s">
        <v>36</v>
      </c>
      <c r="E96" s="175" t="s">
        <v>34</v>
      </c>
      <c r="F96" s="175" t="s">
        <v>243</v>
      </c>
      <c r="G96" s="175"/>
      <c r="H96" s="176">
        <f>H100</f>
        <v>1128000</v>
      </c>
      <c r="I96" s="177"/>
      <c r="J96" s="217"/>
      <c r="K96" s="177"/>
      <c r="L96" s="177"/>
      <c r="M96" s="177"/>
      <c r="N96" s="177"/>
      <c r="O96" s="178">
        <f t="shared" si="2"/>
        <v>-1128000</v>
      </c>
      <c r="P96" s="179">
        <f t="shared" si="3"/>
        <v>0</v>
      </c>
    </row>
    <row r="97" spans="1:16" s="17" customFormat="1" ht="54.75" customHeight="1" hidden="1">
      <c r="A97" s="169"/>
      <c r="B97" s="174" t="s">
        <v>116</v>
      </c>
      <c r="C97" s="174">
        <v>992</v>
      </c>
      <c r="D97" s="175" t="s">
        <v>36</v>
      </c>
      <c r="E97" s="175" t="s">
        <v>34</v>
      </c>
      <c r="F97" s="175" t="s">
        <v>117</v>
      </c>
      <c r="G97" s="175"/>
      <c r="H97" s="176">
        <f>H98</f>
        <v>0</v>
      </c>
      <c r="I97" s="177"/>
      <c r="J97" s="217"/>
      <c r="K97" s="177"/>
      <c r="L97" s="177"/>
      <c r="M97" s="177"/>
      <c r="N97" s="177"/>
      <c r="O97" s="178">
        <f t="shared" si="2"/>
        <v>0</v>
      </c>
      <c r="P97" s="179" t="e">
        <f t="shared" si="3"/>
        <v>#DIV/0!</v>
      </c>
    </row>
    <row r="98" spans="1:16" s="17" customFormat="1" ht="21" customHeight="1" hidden="1">
      <c r="A98" s="169"/>
      <c r="B98" s="174" t="s">
        <v>38</v>
      </c>
      <c r="C98" s="174">
        <v>992</v>
      </c>
      <c r="D98" s="175" t="s">
        <v>36</v>
      </c>
      <c r="E98" s="175" t="s">
        <v>34</v>
      </c>
      <c r="F98" s="175" t="s">
        <v>117</v>
      </c>
      <c r="G98" s="175" t="s">
        <v>39</v>
      </c>
      <c r="H98" s="176">
        <f>300000-100000-200000</f>
        <v>0</v>
      </c>
      <c r="I98" s="177"/>
      <c r="J98" s="217"/>
      <c r="K98" s="177"/>
      <c r="L98" s="177"/>
      <c r="M98" s="177"/>
      <c r="N98" s="177"/>
      <c r="O98" s="178">
        <f t="shared" si="2"/>
        <v>0</v>
      </c>
      <c r="P98" s="179" t="e">
        <f t="shared" si="3"/>
        <v>#DIV/0!</v>
      </c>
    </row>
    <row r="99" spans="1:16" s="17" customFormat="1" ht="30" customHeight="1" hidden="1">
      <c r="A99" s="169"/>
      <c r="B99" s="174" t="s">
        <v>4</v>
      </c>
      <c r="C99" s="174">
        <v>992</v>
      </c>
      <c r="D99" s="175" t="s">
        <v>36</v>
      </c>
      <c r="E99" s="175" t="s">
        <v>34</v>
      </c>
      <c r="F99" s="175" t="s">
        <v>3</v>
      </c>
      <c r="G99" s="175"/>
      <c r="H99" s="176">
        <f>H100</f>
        <v>1128000</v>
      </c>
      <c r="I99" s="177"/>
      <c r="J99" s="217"/>
      <c r="K99" s="177"/>
      <c r="L99" s="177"/>
      <c r="M99" s="177"/>
      <c r="N99" s="177"/>
      <c r="O99" s="178">
        <f t="shared" si="2"/>
        <v>-1128000</v>
      </c>
      <c r="P99" s="179">
        <f t="shared" si="3"/>
        <v>0</v>
      </c>
    </row>
    <row r="100" spans="1:16" s="17" customFormat="1" ht="22.5" customHeight="1" hidden="1">
      <c r="A100" s="169"/>
      <c r="B100" s="187" t="s">
        <v>246</v>
      </c>
      <c r="C100" s="174">
        <v>992</v>
      </c>
      <c r="D100" s="175" t="s">
        <v>36</v>
      </c>
      <c r="E100" s="175" t="s">
        <v>34</v>
      </c>
      <c r="F100" s="175" t="s">
        <v>245</v>
      </c>
      <c r="G100" s="175"/>
      <c r="H100" s="176">
        <f>H101+H105</f>
        <v>1128000</v>
      </c>
      <c r="I100" s="177"/>
      <c r="J100" s="217"/>
      <c r="K100" s="177"/>
      <c r="L100" s="177"/>
      <c r="M100" s="177"/>
      <c r="N100" s="177"/>
      <c r="O100" s="178">
        <f t="shared" si="2"/>
        <v>-1128000</v>
      </c>
      <c r="P100" s="179">
        <f t="shared" si="3"/>
        <v>0</v>
      </c>
    </row>
    <row r="101" spans="1:16" s="17" customFormat="1" ht="34.5" customHeight="1" hidden="1">
      <c r="A101" s="169"/>
      <c r="B101" s="187" t="s">
        <v>248</v>
      </c>
      <c r="C101" s="174">
        <v>992</v>
      </c>
      <c r="D101" s="175" t="s">
        <v>36</v>
      </c>
      <c r="E101" s="175" t="s">
        <v>34</v>
      </c>
      <c r="F101" s="175" t="s">
        <v>247</v>
      </c>
      <c r="G101" s="175"/>
      <c r="H101" s="176">
        <f>H104</f>
        <v>141000</v>
      </c>
      <c r="I101" s="177"/>
      <c r="J101" s="217"/>
      <c r="K101" s="177"/>
      <c r="L101" s="177"/>
      <c r="M101" s="177"/>
      <c r="N101" s="177"/>
      <c r="O101" s="178">
        <f t="shared" si="2"/>
        <v>-141000</v>
      </c>
      <c r="P101" s="179">
        <f t="shared" si="3"/>
        <v>0</v>
      </c>
    </row>
    <row r="102" spans="1:16" s="17" customFormat="1" ht="76.5" customHeight="1" hidden="1">
      <c r="A102" s="169"/>
      <c r="B102" s="174" t="s">
        <v>5</v>
      </c>
      <c r="C102" s="174">
        <v>992</v>
      </c>
      <c r="D102" s="175" t="s">
        <v>36</v>
      </c>
      <c r="E102" s="175" t="s">
        <v>34</v>
      </c>
      <c r="F102" s="175" t="s">
        <v>90</v>
      </c>
      <c r="G102" s="175"/>
      <c r="H102" s="176">
        <f>H103</f>
        <v>0</v>
      </c>
      <c r="I102" s="177"/>
      <c r="J102" s="217"/>
      <c r="K102" s="177"/>
      <c r="L102" s="177"/>
      <c r="M102" s="177"/>
      <c r="N102" s="177"/>
      <c r="O102" s="178">
        <f t="shared" si="2"/>
        <v>0</v>
      </c>
      <c r="P102" s="179" t="e">
        <f t="shared" si="3"/>
        <v>#DIV/0!</v>
      </c>
    </row>
    <row r="103" spans="1:16" s="17" customFormat="1" ht="18.75" hidden="1">
      <c r="A103" s="169"/>
      <c r="B103" s="174" t="s">
        <v>38</v>
      </c>
      <c r="C103" s="174">
        <v>992</v>
      </c>
      <c r="D103" s="175" t="s">
        <v>36</v>
      </c>
      <c r="E103" s="175" t="s">
        <v>34</v>
      </c>
      <c r="F103" s="175" t="s">
        <v>90</v>
      </c>
      <c r="G103" s="175" t="s">
        <v>39</v>
      </c>
      <c r="H103" s="176">
        <f>700000+100000-49772-100000-431378-172100-46750</f>
        <v>0</v>
      </c>
      <c r="I103" s="177"/>
      <c r="J103" s="217"/>
      <c r="K103" s="177"/>
      <c r="L103" s="177"/>
      <c r="M103" s="177"/>
      <c r="N103" s="177"/>
      <c r="O103" s="178">
        <f t="shared" si="2"/>
        <v>0</v>
      </c>
      <c r="P103" s="179" t="e">
        <f t="shared" si="3"/>
        <v>#DIV/0!</v>
      </c>
    </row>
    <row r="104" spans="1:16" s="17" customFormat="1" ht="56.25" hidden="1">
      <c r="A104" s="169"/>
      <c r="B104" s="174" t="s">
        <v>211</v>
      </c>
      <c r="C104" s="174">
        <v>992</v>
      </c>
      <c r="D104" s="175" t="s">
        <v>36</v>
      </c>
      <c r="E104" s="175" t="s">
        <v>34</v>
      </c>
      <c r="F104" s="175" t="s">
        <v>247</v>
      </c>
      <c r="G104" s="175" t="s">
        <v>210</v>
      </c>
      <c r="H104" s="176">
        <v>141000</v>
      </c>
      <c r="I104" s="177"/>
      <c r="J104" s="217"/>
      <c r="K104" s="177"/>
      <c r="L104" s="177"/>
      <c r="M104" s="177"/>
      <c r="N104" s="177"/>
      <c r="O104" s="178">
        <f t="shared" si="2"/>
        <v>-141000</v>
      </c>
      <c r="P104" s="179">
        <f t="shared" si="3"/>
        <v>0</v>
      </c>
    </row>
    <row r="105" spans="1:16" s="17" customFormat="1" ht="34.5" customHeight="1" hidden="1">
      <c r="A105" s="169"/>
      <c r="B105" s="187" t="s">
        <v>250</v>
      </c>
      <c r="C105" s="174">
        <v>992</v>
      </c>
      <c r="D105" s="175" t="s">
        <v>36</v>
      </c>
      <c r="E105" s="175" t="s">
        <v>34</v>
      </c>
      <c r="F105" s="175" t="s">
        <v>249</v>
      </c>
      <c r="G105" s="175"/>
      <c r="H105" s="176">
        <f>H106+H107</f>
        <v>987000</v>
      </c>
      <c r="I105" s="177"/>
      <c r="J105" s="217"/>
      <c r="K105" s="177"/>
      <c r="L105" s="177"/>
      <c r="M105" s="177"/>
      <c r="N105" s="177"/>
      <c r="O105" s="178">
        <f t="shared" si="2"/>
        <v>-987000</v>
      </c>
      <c r="P105" s="179">
        <f t="shared" si="3"/>
        <v>0</v>
      </c>
    </row>
    <row r="106" spans="1:16" s="17" customFormat="1" ht="56.25" hidden="1">
      <c r="A106" s="169"/>
      <c r="B106" s="174" t="s">
        <v>211</v>
      </c>
      <c r="C106" s="174">
        <v>992</v>
      </c>
      <c r="D106" s="175" t="s">
        <v>36</v>
      </c>
      <c r="E106" s="175" t="s">
        <v>34</v>
      </c>
      <c r="F106" s="175" t="s">
        <v>249</v>
      </c>
      <c r="G106" s="175" t="s">
        <v>210</v>
      </c>
      <c r="H106" s="176">
        <f>250000+737000</f>
        <v>987000</v>
      </c>
      <c r="I106" s="177"/>
      <c r="J106" s="217"/>
      <c r="K106" s="177"/>
      <c r="L106" s="177"/>
      <c r="M106" s="177"/>
      <c r="N106" s="177"/>
      <c r="O106" s="178">
        <f t="shared" si="2"/>
        <v>-987000</v>
      </c>
      <c r="P106" s="179">
        <f t="shared" si="3"/>
        <v>0</v>
      </c>
    </row>
    <row r="107" spans="1:16" s="17" customFormat="1" ht="21" customHeight="1" hidden="1">
      <c r="A107" s="169"/>
      <c r="B107" s="187" t="s">
        <v>59</v>
      </c>
      <c r="C107" s="174">
        <v>992</v>
      </c>
      <c r="D107" s="175" t="s">
        <v>36</v>
      </c>
      <c r="E107" s="175" t="s">
        <v>34</v>
      </c>
      <c r="F107" s="175" t="s">
        <v>249</v>
      </c>
      <c r="G107" s="175" t="s">
        <v>237</v>
      </c>
      <c r="H107" s="176">
        <v>0</v>
      </c>
      <c r="I107" s="177"/>
      <c r="J107" s="217"/>
      <c r="K107" s="177"/>
      <c r="L107" s="177"/>
      <c r="M107" s="177"/>
      <c r="N107" s="177"/>
      <c r="O107" s="178">
        <f t="shared" si="2"/>
        <v>0</v>
      </c>
      <c r="P107" s="179" t="e">
        <f t="shared" si="3"/>
        <v>#DIV/0!</v>
      </c>
    </row>
    <row r="108" spans="1:16" s="17" customFormat="1" ht="21" customHeight="1">
      <c r="A108" s="173"/>
      <c r="B108" s="174" t="s">
        <v>61</v>
      </c>
      <c r="C108" s="174">
        <v>992</v>
      </c>
      <c r="D108" s="175" t="s">
        <v>36</v>
      </c>
      <c r="E108" s="175" t="s">
        <v>47</v>
      </c>
      <c r="F108" s="175"/>
      <c r="G108" s="175"/>
      <c r="H108" s="176">
        <f>'№5'!H195</f>
        <v>4598100</v>
      </c>
      <c r="I108" s="177"/>
      <c r="J108" s="217">
        <v>4545011.33</v>
      </c>
      <c r="K108" s="177"/>
      <c r="L108" s="177"/>
      <c r="M108" s="177"/>
      <c r="N108" s="177"/>
      <c r="O108" s="178">
        <f t="shared" si="2"/>
        <v>-53088.669999999925</v>
      </c>
      <c r="P108" s="179">
        <f t="shared" si="3"/>
        <v>98.84542158717731</v>
      </c>
    </row>
    <row r="109" spans="1:16" s="17" customFormat="1" ht="18.75" hidden="1">
      <c r="A109" s="169"/>
      <c r="B109" s="174" t="s">
        <v>81</v>
      </c>
      <c r="C109" s="174">
        <v>992</v>
      </c>
      <c r="D109" s="175" t="s">
        <v>36</v>
      </c>
      <c r="E109" s="175" t="s">
        <v>47</v>
      </c>
      <c r="F109" s="175" t="s">
        <v>82</v>
      </c>
      <c r="G109" s="175"/>
      <c r="H109" s="176">
        <f>H110</f>
        <v>0</v>
      </c>
      <c r="I109" s="177"/>
      <c r="J109" s="217"/>
      <c r="K109" s="177"/>
      <c r="L109" s="177"/>
      <c r="M109" s="177"/>
      <c r="N109" s="177"/>
      <c r="O109" s="160">
        <f t="shared" si="2"/>
        <v>0</v>
      </c>
      <c r="P109" s="162" t="e">
        <f t="shared" si="3"/>
        <v>#DIV/0!</v>
      </c>
    </row>
    <row r="110" spans="1:16" s="17" customFormat="1" ht="56.25" hidden="1">
      <c r="A110" s="169"/>
      <c r="B110" s="174" t="s">
        <v>91</v>
      </c>
      <c r="C110" s="174">
        <v>992</v>
      </c>
      <c r="D110" s="175" t="s">
        <v>36</v>
      </c>
      <c r="E110" s="175" t="s">
        <v>47</v>
      </c>
      <c r="F110" s="175" t="s">
        <v>92</v>
      </c>
      <c r="G110" s="175"/>
      <c r="H110" s="176">
        <f>H111+H112</f>
        <v>0</v>
      </c>
      <c r="I110" s="177"/>
      <c r="J110" s="217"/>
      <c r="K110" s="177"/>
      <c r="L110" s="177"/>
      <c r="M110" s="177"/>
      <c r="N110" s="177"/>
      <c r="O110" s="160">
        <f t="shared" si="2"/>
        <v>0</v>
      </c>
      <c r="P110" s="162" t="e">
        <f t="shared" si="3"/>
        <v>#DIV/0!</v>
      </c>
    </row>
    <row r="111" spans="1:16" s="17" customFormat="1" ht="18.75" hidden="1">
      <c r="A111" s="169"/>
      <c r="B111" s="174" t="s">
        <v>59</v>
      </c>
      <c r="C111" s="174">
        <v>992</v>
      </c>
      <c r="D111" s="175" t="s">
        <v>36</v>
      </c>
      <c r="E111" s="175" t="s">
        <v>47</v>
      </c>
      <c r="F111" s="175" t="s">
        <v>92</v>
      </c>
      <c r="G111" s="175" t="s">
        <v>56</v>
      </c>
      <c r="H111" s="176"/>
      <c r="I111" s="177"/>
      <c r="J111" s="217"/>
      <c r="K111" s="177"/>
      <c r="L111" s="177"/>
      <c r="M111" s="177"/>
      <c r="N111" s="177"/>
      <c r="O111" s="160">
        <f t="shared" si="2"/>
        <v>0</v>
      </c>
      <c r="P111" s="162" t="e">
        <f t="shared" si="3"/>
        <v>#DIV/0!</v>
      </c>
    </row>
    <row r="112" spans="1:16" s="17" customFormat="1" ht="18.75" hidden="1">
      <c r="A112" s="169"/>
      <c r="B112" s="174" t="s">
        <v>38</v>
      </c>
      <c r="C112" s="174">
        <v>992</v>
      </c>
      <c r="D112" s="175" t="s">
        <v>36</v>
      </c>
      <c r="E112" s="175" t="s">
        <v>47</v>
      </c>
      <c r="F112" s="175" t="s">
        <v>92</v>
      </c>
      <c r="G112" s="175" t="s">
        <v>39</v>
      </c>
      <c r="H112" s="176"/>
      <c r="I112" s="177"/>
      <c r="J112" s="217"/>
      <c r="K112" s="177"/>
      <c r="L112" s="177"/>
      <c r="M112" s="177"/>
      <c r="N112" s="177"/>
      <c r="O112" s="160">
        <f t="shared" si="2"/>
        <v>0</v>
      </c>
      <c r="P112" s="162" t="e">
        <f t="shared" si="3"/>
        <v>#DIV/0!</v>
      </c>
    </row>
    <row r="113" spans="1:16" s="17" customFormat="1" ht="37.5" hidden="1">
      <c r="A113" s="169"/>
      <c r="B113" s="174" t="s">
        <v>252</v>
      </c>
      <c r="C113" s="174">
        <v>992</v>
      </c>
      <c r="D113" s="175" t="s">
        <v>36</v>
      </c>
      <c r="E113" s="175" t="s">
        <v>47</v>
      </c>
      <c r="F113" s="175" t="s">
        <v>251</v>
      </c>
      <c r="G113" s="175"/>
      <c r="H113" s="176">
        <f>H114+H117+H119+H121+H131</f>
        <v>1627534.93</v>
      </c>
      <c r="I113" s="177"/>
      <c r="J113" s="217"/>
      <c r="K113" s="177"/>
      <c r="L113" s="177"/>
      <c r="M113" s="177"/>
      <c r="N113" s="177"/>
      <c r="O113" s="160">
        <f t="shared" si="2"/>
        <v>-1627534.93</v>
      </c>
      <c r="P113" s="162">
        <f t="shared" si="3"/>
        <v>0</v>
      </c>
    </row>
    <row r="114" spans="1:16" s="17" customFormat="1" ht="35.25" customHeight="1" hidden="1">
      <c r="A114" s="169"/>
      <c r="B114" s="186" t="s">
        <v>254</v>
      </c>
      <c r="C114" s="174">
        <v>992</v>
      </c>
      <c r="D114" s="175" t="s">
        <v>36</v>
      </c>
      <c r="E114" s="175" t="s">
        <v>47</v>
      </c>
      <c r="F114" s="175" t="s">
        <v>253</v>
      </c>
      <c r="G114" s="175"/>
      <c r="H114" s="176">
        <f>H115+H116</f>
        <v>623826.2</v>
      </c>
      <c r="I114" s="177"/>
      <c r="J114" s="217"/>
      <c r="K114" s="177"/>
      <c r="L114" s="177"/>
      <c r="M114" s="177"/>
      <c r="N114" s="177"/>
      <c r="O114" s="160">
        <f t="shared" si="2"/>
        <v>-623826.2</v>
      </c>
      <c r="P114" s="162">
        <f t="shared" si="3"/>
        <v>0</v>
      </c>
    </row>
    <row r="115" spans="1:16" s="17" customFormat="1" ht="56.25" hidden="1">
      <c r="A115" s="169"/>
      <c r="B115" s="174" t="s">
        <v>211</v>
      </c>
      <c r="C115" s="174">
        <v>992</v>
      </c>
      <c r="D115" s="175" t="s">
        <v>36</v>
      </c>
      <c r="E115" s="175" t="s">
        <v>47</v>
      </c>
      <c r="F115" s="175" t="s">
        <v>253</v>
      </c>
      <c r="G115" s="175" t="s">
        <v>210</v>
      </c>
      <c r="H115" s="176">
        <f>160000+100000+400000-36173.8</f>
        <v>623826.2</v>
      </c>
      <c r="I115" s="177"/>
      <c r="J115" s="217"/>
      <c r="K115" s="177"/>
      <c r="L115" s="177"/>
      <c r="M115" s="177"/>
      <c r="N115" s="177"/>
      <c r="O115" s="160">
        <f t="shared" si="2"/>
        <v>-623826.2</v>
      </c>
      <c r="P115" s="162">
        <f t="shared" si="3"/>
        <v>0</v>
      </c>
    </row>
    <row r="116" spans="1:16" s="17" customFormat="1" ht="21" customHeight="1" hidden="1">
      <c r="A116" s="169"/>
      <c r="B116" s="187" t="s">
        <v>59</v>
      </c>
      <c r="C116" s="174">
        <v>992</v>
      </c>
      <c r="D116" s="175" t="s">
        <v>36</v>
      </c>
      <c r="E116" s="175" t="s">
        <v>47</v>
      </c>
      <c r="F116" s="175" t="s">
        <v>253</v>
      </c>
      <c r="G116" s="175" t="s">
        <v>237</v>
      </c>
      <c r="H116" s="176">
        <v>0</v>
      </c>
      <c r="I116" s="177"/>
      <c r="J116" s="217"/>
      <c r="K116" s="177"/>
      <c r="L116" s="177"/>
      <c r="M116" s="177"/>
      <c r="N116" s="177"/>
      <c r="O116" s="160">
        <f t="shared" si="2"/>
        <v>0</v>
      </c>
      <c r="P116" s="162" t="e">
        <f t="shared" si="3"/>
        <v>#DIV/0!</v>
      </c>
    </row>
    <row r="117" spans="1:16" s="17" customFormat="1" ht="37.5" hidden="1">
      <c r="A117" s="169"/>
      <c r="B117" s="174" t="s">
        <v>256</v>
      </c>
      <c r="C117" s="174">
        <v>992</v>
      </c>
      <c r="D117" s="175" t="s">
        <v>36</v>
      </c>
      <c r="E117" s="175" t="s">
        <v>47</v>
      </c>
      <c r="F117" s="175" t="s">
        <v>255</v>
      </c>
      <c r="G117" s="175"/>
      <c r="H117" s="176">
        <f>H118</f>
        <v>0</v>
      </c>
      <c r="I117" s="177"/>
      <c r="J117" s="217"/>
      <c r="K117" s="177"/>
      <c r="L117" s="177"/>
      <c r="M117" s="177"/>
      <c r="N117" s="177"/>
      <c r="O117" s="160">
        <f t="shared" si="2"/>
        <v>0</v>
      </c>
      <c r="P117" s="162" t="e">
        <f t="shared" si="3"/>
        <v>#DIV/0!</v>
      </c>
    </row>
    <row r="118" spans="1:16" s="17" customFormat="1" ht="56.25" hidden="1">
      <c r="A118" s="169"/>
      <c r="B118" s="174" t="s">
        <v>211</v>
      </c>
      <c r="C118" s="174">
        <v>992</v>
      </c>
      <c r="D118" s="175" t="s">
        <v>36</v>
      </c>
      <c r="E118" s="175" t="s">
        <v>47</v>
      </c>
      <c r="F118" s="175" t="s">
        <v>255</v>
      </c>
      <c r="G118" s="175" t="s">
        <v>210</v>
      </c>
      <c r="H118" s="176">
        <v>0</v>
      </c>
      <c r="I118" s="177"/>
      <c r="J118" s="217"/>
      <c r="K118" s="177"/>
      <c r="L118" s="177"/>
      <c r="M118" s="177"/>
      <c r="N118" s="177"/>
      <c r="O118" s="160">
        <f t="shared" si="2"/>
        <v>0</v>
      </c>
      <c r="P118" s="162" t="e">
        <f t="shared" si="3"/>
        <v>#DIV/0!</v>
      </c>
    </row>
    <row r="119" spans="1:16" s="17" customFormat="1" ht="37.5" hidden="1">
      <c r="A119" s="169"/>
      <c r="B119" s="174" t="s">
        <v>141</v>
      </c>
      <c r="C119" s="174">
        <v>992</v>
      </c>
      <c r="D119" s="175" t="s">
        <v>36</v>
      </c>
      <c r="E119" s="175" t="s">
        <v>47</v>
      </c>
      <c r="F119" s="175" t="s">
        <v>257</v>
      </c>
      <c r="G119" s="175"/>
      <c r="H119" s="176">
        <f>H120</f>
        <v>86173.8</v>
      </c>
      <c r="I119" s="177"/>
      <c r="J119" s="217"/>
      <c r="K119" s="177"/>
      <c r="L119" s="177"/>
      <c r="M119" s="177"/>
      <c r="N119" s="177"/>
      <c r="O119" s="160">
        <f t="shared" si="2"/>
        <v>-86173.8</v>
      </c>
      <c r="P119" s="162">
        <f t="shared" si="3"/>
        <v>0</v>
      </c>
    </row>
    <row r="120" spans="1:16" s="17" customFormat="1" ht="56.25" hidden="1">
      <c r="A120" s="169"/>
      <c r="B120" s="174" t="s">
        <v>211</v>
      </c>
      <c r="C120" s="174">
        <v>992</v>
      </c>
      <c r="D120" s="175" t="s">
        <v>36</v>
      </c>
      <c r="E120" s="175" t="s">
        <v>47</v>
      </c>
      <c r="F120" s="175" t="s">
        <v>257</v>
      </c>
      <c r="G120" s="175" t="s">
        <v>210</v>
      </c>
      <c r="H120" s="176">
        <v>86173.8</v>
      </c>
      <c r="I120" s="177"/>
      <c r="J120" s="217"/>
      <c r="K120" s="177"/>
      <c r="L120" s="177"/>
      <c r="M120" s="177"/>
      <c r="N120" s="177"/>
      <c r="O120" s="160">
        <f t="shared" si="2"/>
        <v>-86173.8</v>
      </c>
      <c r="P120" s="162">
        <f t="shared" si="3"/>
        <v>0</v>
      </c>
    </row>
    <row r="121" spans="1:16" s="17" customFormat="1" ht="56.25" hidden="1">
      <c r="A121" s="169"/>
      <c r="B121" s="174" t="s">
        <v>95</v>
      </c>
      <c r="C121" s="174">
        <v>992</v>
      </c>
      <c r="D121" s="175" t="s">
        <v>36</v>
      </c>
      <c r="E121" s="175" t="s">
        <v>47</v>
      </c>
      <c r="F121" s="175" t="s">
        <v>258</v>
      </c>
      <c r="G121" s="175"/>
      <c r="H121" s="176">
        <f>H129+H130</f>
        <v>617534.9299999999</v>
      </c>
      <c r="I121" s="177"/>
      <c r="J121" s="217"/>
      <c r="K121" s="177"/>
      <c r="L121" s="177"/>
      <c r="M121" s="177"/>
      <c r="N121" s="177"/>
      <c r="O121" s="160">
        <f t="shared" si="2"/>
        <v>-617534.9299999999</v>
      </c>
      <c r="P121" s="162">
        <f t="shared" si="3"/>
        <v>0</v>
      </c>
    </row>
    <row r="122" spans="1:16" s="17" customFormat="1" ht="18.75" hidden="1">
      <c r="A122" s="169"/>
      <c r="B122" s="174" t="s">
        <v>38</v>
      </c>
      <c r="C122" s="174">
        <v>992</v>
      </c>
      <c r="D122" s="175" t="s">
        <v>36</v>
      </c>
      <c r="E122" s="175" t="s">
        <v>47</v>
      </c>
      <c r="F122" s="175" t="s">
        <v>93</v>
      </c>
      <c r="G122" s="175" t="s">
        <v>39</v>
      </c>
      <c r="H122" s="176">
        <v>0</v>
      </c>
      <c r="I122" s="177"/>
      <c r="J122" s="217"/>
      <c r="K122" s="177"/>
      <c r="L122" s="177"/>
      <c r="M122" s="177"/>
      <c r="N122" s="177"/>
      <c r="O122" s="160">
        <f t="shared" si="2"/>
        <v>0</v>
      </c>
      <c r="P122" s="162" t="e">
        <f t="shared" si="3"/>
        <v>#DIV/0!</v>
      </c>
    </row>
    <row r="123" spans="1:16" s="17" customFormat="1" ht="18.75" hidden="1">
      <c r="A123" s="169"/>
      <c r="B123" s="174" t="s">
        <v>118</v>
      </c>
      <c r="C123" s="174">
        <v>992</v>
      </c>
      <c r="D123" s="175" t="s">
        <v>36</v>
      </c>
      <c r="E123" s="175" t="s">
        <v>47</v>
      </c>
      <c r="F123" s="175" t="s">
        <v>119</v>
      </c>
      <c r="G123" s="175"/>
      <c r="H123" s="176">
        <f>H124</f>
        <v>0</v>
      </c>
      <c r="I123" s="177"/>
      <c r="J123" s="217"/>
      <c r="K123" s="177"/>
      <c r="L123" s="177"/>
      <c r="M123" s="177"/>
      <c r="N123" s="177"/>
      <c r="O123" s="160">
        <f t="shared" si="2"/>
        <v>0</v>
      </c>
      <c r="P123" s="162" t="e">
        <f t="shared" si="3"/>
        <v>#DIV/0!</v>
      </c>
    </row>
    <row r="124" spans="1:16" s="17" customFormat="1" ht="37.5" hidden="1">
      <c r="A124" s="169"/>
      <c r="B124" s="174" t="s">
        <v>196</v>
      </c>
      <c r="C124" s="174">
        <v>992</v>
      </c>
      <c r="D124" s="175" t="s">
        <v>36</v>
      </c>
      <c r="E124" s="175" t="s">
        <v>47</v>
      </c>
      <c r="F124" s="175" t="s">
        <v>94</v>
      </c>
      <c r="G124" s="175" t="s">
        <v>0</v>
      </c>
      <c r="H124" s="176"/>
      <c r="I124" s="177"/>
      <c r="J124" s="217"/>
      <c r="K124" s="177"/>
      <c r="L124" s="177"/>
      <c r="M124" s="177"/>
      <c r="N124" s="177"/>
      <c r="O124" s="160">
        <f t="shared" si="2"/>
        <v>0</v>
      </c>
      <c r="P124" s="162" t="e">
        <f t="shared" si="3"/>
        <v>#DIV/0!</v>
      </c>
    </row>
    <row r="125" spans="1:16" s="17" customFormat="1" ht="54" customHeight="1" hidden="1">
      <c r="A125" s="169"/>
      <c r="B125" s="174" t="s">
        <v>95</v>
      </c>
      <c r="C125" s="174">
        <v>992</v>
      </c>
      <c r="D125" s="175" t="s">
        <v>36</v>
      </c>
      <c r="E125" s="175" t="s">
        <v>47</v>
      </c>
      <c r="F125" s="175" t="s">
        <v>96</v>
      </c>
      <c r="G125" s="175"/>
      <c r="H125" s="176">
        <f>H126</f>
        <v>0</v>
      </c>
      <c r="I125" s="177"/>
      <c r="J125" s="217"/>
      <c r="K125" s="177"/>
      <c r="L125" s="177"/>
      <c r="M125" s="177"/>
      <c r="N125" s="177"/>
      <c r="O125" s="160">
        <f t="shared" si="2"/>
        <v>0</v>
      </c>
      <c r="P125" s="162" t="e">
        <f t="shared" si="3"/>
        <v>#DIV/0!</v>
      </c>
    </row>
    <row r="126" spans="1:16" s="17" customFormat="1" ht="32.25" customHeight="1" hidden="1">
      <c r="A126" s="169"/>
      <c r="B126" s="174" t="s">
        <v>38</v>
      </c>
      <c r="C126" s="174">
        <v>992</v>
      </c>
      <c r="D126" s="175" t="s">
        <v>36</v>
      </c>
      <c r="E126" s="175" t="s">
        <v>47</v>
      </c>
      <c r="F126" s="175" t="s">
        <v>96</v>
      </c>
      <c r="G126" s="175" t="s">
        <v>39</v>
      </c>
      <c r="H126" s="176">
        <v>0</v>
      </c>
      <c r="I126" s="177"/>
      <c r="J126" s="217"/>
      <c r="K126" s="177"/>
      <c r="L126" s="177"/>
      <c r="M126" s="177"/>
      <c r="N126" s="177"/>
      <c r="O126" s="160">
        <f t="shared" si="2"/>
        <v>0</v>
      </c>
      <c r="P126" s="162" t="e">
        <f t="shared" si="3"/>
        <v>#DIV/0!</v>
      </c>
    </row>
    <row r="127" spans="1:16" s="17" customFormat="1" ht="64.5" customHeight="1" hidden="1">
      <c r="A127" s="169"/>
      <c r="B127" s="174" t="s">
        <v>97</v>
      </c>
      <c r="C127" s="174">
        <v>992</v>
      </c>
      <c r="D127" s="175" t="s">
        <v>36</v>
      </c>
      <c r="E127" s="175" t="s">
        <v>47</v>
      </c>
      <c r="F127" s="175" t="s">
        <v>98</v>
      </c>
      <c r="G127" s="175"/>
      <c r="H127" s="176">
        <f>H128</f>
        <v>0</v>
      </c>
      <c r="I127" s="177"/>
      <c r="J127" s="217"/>
      <c r="K127" s="177"/>
      <c r="L127" s="177"/>
      <c r="M127" s="177"/>
      <c r="N127" s="177"/>
      <c r="O127" s="160">
        <f t="shared" si="2"/>
        <v>0</v>
      </c>
      <c r="P127" s="162" t="e">
        <f t="shared" si="3"/>
        <v>#DIV/0!</v>
      </c>
    </row>
    <row r="128" spans="1:16" s="17" customFormat="1" ht="18.75" customHeight="1" hidden="1">
      <c r="A128" s="169"/>
      <c r="B128" s="174" t="s">
        <v>38</v>
      </c>
      <c r="C128" s="174">
        <v>992</v>
      </c>
      <c r="D128" s="175" t="s">
        <v>36</v>
      </c>
      <c r="E128" s="175" t="s">
        <v>47</v>
      </c>
      <c r="F128" s="175" t="s">
        <v>98</v>
      </c>
      <c r="G128" s="175" t="s">
        <v>39</v>
      </c>
      <c r="H128" s="176"/>
      <c r="I128" s="177"/>
      <c r="J128" s="217"/>
      <c r="K128" s="177"/>
      <c r="L128" s="177"/>
      <c r="M128" s="177"/>
      <c r="N128" s="177"/>
      <c r="O128" s="160">
        <f t="shared" si="2"/>
        <v>0</v>
      </c>
      <c r="P128" s="162" t="e">
        <f t="shared" si="3"/>
        <v>#DIV/0!</v>
      </c>
    </row>
    <row r="129" spans="1:16" s="17" customFormat="1" ht="56.25" hidden="1">
      <c r="A129" s="169"/>
      <c r="B129" s="174" t="s">
        <v>211</v>
      </c>
      <c r="C129" s="174">
        <v>992</v>
      </c>
      <c r="D129" s="175" t="s">
        <v>36</v>
      </c>
      <c r="E129" s="175" t="s">
        <v>47</v>
      </c>
      <c r="F129" s="175" t="s">
        <v>258</v>
      </c>
      <c r="G129" s="175" t="s">
        <v>210</v>
      </c>
      <c r="H129" s="176">
        <f>250000+100000-9114-1000+461538.93-1000-3675-26000-233200+79985</f>
        <v>617534.9299999999</v>
      </c>
      <c r="I129" s="177"/>
      <c r="J129" s="217"/>
      <c r="K129" s="177"/>
      <c r="L129" s="177"/>
      <c r="M129" s="177"/>
      <c r="N129" s="177"/>
      <c r="O129" s="160">
        <f t="shared" si="2"/>
        <v>-617534.9299999999</v>
      </c>
      <c r="P129" s="162">
        <f t="shared" si="3"/>
        <v>0</v>
      </c>
    </row>
    <row r="130" spans="1:16" s="17" customFormat="1" ht="21" customHeight="1" hidden="1">
      <c r="A130" s="169"/>
      <c r="B130" s="187" t="s">
        <v>59</v>
      </c>
      <c r="C130" s="174">
        <v>992</v>
      </c>
      <c r="D130" s="175" t="s">
        <v>36</v>
      </c>
      <c r="E130" s="175" t="s">
        <v>47</v>
      </c>
      <c r="F130" s="175" t="s">
        <v>258</v>
      </c>
      <c r="G130" s="175" t="s">
        <v>237</v>
      </c>
      <c r="H130" s="176">
        <v>0</v>
      </c>
      <c r="I130" s="177"/>
      <c r="J130" s="217"/>
      <c r="K130" s="177"/>
      <c r="L130" s="177"/>
      <c r="M130" s="177"/>
      <c r="N130" s="177"/>
      <c r="O130" s="160">
        <f t="shared" si="2"/>
        <v>0</v>
      </c>
      <c r="P130" s="162" t="e">
        <f t="shared" si="3"/>
        <v>#DIV/0!</v>
      </c>
    </row>
    <row r="131" spans="1:16" s="17" customFormat="1" ht="94.5" customHeight="1" hidden="1">
      <c r="A131" s="169"/>
      <c r="B131" s="174" t="s">
        <v>152</v>
      </c>
      <c r="C131" s="174">
        <v>992</v>
      </c>
      <c r="D131" s="175" t="s">
        <v>36</v>
      </c>
      <c r="E131" s="175" t="s">
        <v>47</v>
      </c>
      <c r="F131" s="175" t="s">
        <v>324</v>
      </c>
      <c r="G131" s="175"/>
      <c r="H131" s="176">
        <f>H132</f>
        <v>300000</v>
      </c>
      <c r="I131" s="177"/>
      <c r="J131" s="217"/>
      <c r="K131" s="177"/>
      <c r="L131" s="177"/>
      <c r="M131" s="177"/>
      <c r="N131" s="177"/>
      <c r="O131" s="160">
        <f t="shared" si="2"/>
        <v>-300000</v>
      </c>
      <c r="P131" s="162">
        <f t="shared" si="3"/>
        <v>0</v>
      </c>
    </row>
    <row r="132" spans="1:16" s="17" customFormat="1" ht="56.25" hidden="1">
      <c r="A132" s="169"/>
      <c r="B132" s="174" t="s">
        <v>211</v>
      </c>
      <c r="C132" s="174">
        <v>992</v>
      </c>
      <c r="D132" s="175" t="s">
        <v>36</v>
      </c>
      <c r="E132" s="175" t="s">
        <v>47</v>
      </c>
      <c r="F132" s="175" t="s">
        <v>324</v>
      </c>
      <c r="G132" s="175" t="s">
        <v>210</v>
      </c>
      <c r="H132" s="176">
        <v>300000</v>
      </c>
      <c r="I132" s="177"/>
      <c r="J132" s="217"/>
      <c r="K132" s="177"/>
      <c r="L132" s="177"/>
      <c r="M132" s="177"/>
      <c r="N132" s="177"/>
      <c r="O132" s="160">
        <f t="shared" si="2"/>
        <v>-300000</v>
      </c>
      <c r="P132" s="162">
        <f t="shared" si="3"/>
        <v>0</v>
      </c>
    </row>
    <row r="133" spans="1:16" s="17" customFormat="1" ht="54.75" customHeight="1" hidden="1">
      <c r="A133" s="169"/>
      <c r="B133" s="186" t="s">
        <v>157</v>
      </c>
      <c r="C133" s="174">
        <v>992</v>
      </c>
      <c r="D133" s="175" t="s">
        <v>36</v>
      </c>
      <c r="E133" s="175" t="s">
        <v>47</v>
      </c>
      <c r="F133" s="175" t="s">
        <v>100</v>
      </c>
      <c r="G133" s="175" t="s">
        <v>156</v>
      </c>
      <c r="H133" s="176">
        <v>0</v>
      </c>
      <c r="I133" s="177"/>
      <c r="J133" s="217"/>
      <c r="K133" s="177"/>
      <c r="L133" s="177"/>
      <c r="M133" s="177"/>
      <c r="N133" s="177"/>
      <c r="O133" s="160">
        <f t="shared" si="2"/>
        <v>0</v>
      </c>
      <c r="P133" s="162" t="e">
        <f t="shared" si="3"/>
        <v>#DIV/0!</v>
      </c>
    </row>
    <row r="134" spans="1:16" s="17" customFormat="1" ht="77.25" customHeight="1" hidden="1">
      <c r="A134" s="169"/>
      <c r="B134" s="174" t="s">
        <v>152</v>
      </c>
      <c r="C134" s="174">
        <v>992</v>
      </c>
      <c r="D134" s="175" t="s">
        <v>36</v>
      </c>
      <c r="E134" s="175" t="s">
        <v>47</v>
      </c>
      <c r="F134" s="175" t="s">
        <v>153</v>
      </c>
      <c r="G134" s="175"/>
      <c r="H134" s="176">
        <f>H135</f>
        <v>0</v>
      </c>
      <c r="I134" s="177"/>
      <c r="J134" s="217"/>
      <c r="K134" s="177"/>
      <c r="L134" s="177"/>
      <c r="M134" s="177"/>
      <c r="N134" s="177"/>
      <c r="O134" s="160">
        <f t="shared" si="2"/>
        <v>0</v>
      </c>
      <c r="P134" s="162" t="e">
        <f t="shared" si="3"/>
        <v>#DIV/0!</v>
      </c>
    </row>
    <row r="135" spans="1:16" s="17" customFormat="1" ht="77.25" customHeight="1" hidden="1">
      <c r="A135" s="169"/>
      <c r="B135" s="174" t="s">
        <v>152</v>
      </c>
      <c r="C135" s="174">
        <v>992</v>
      </c>
      <c r="D135" s="175" t="s">
        <v>36</v>
      </c>
      <c r="E135" s="175" t="s">
        <v>47</v>
      </c>
      <c r="F135" s="175" t="s">
        <v>151</v>
      </c>
      <c r="G135" s="175"/>
      <c r="H135" s="176">
        <f>H136</f>
        <v>0</v>
      </c>
      <c r="I135" s="177"/>
      <c r="J135" s="217"/>
      <c r="K135" s="177"/>
      <c r="L135" s="177"/>
      <c r="M135" s="177"/>
      <c r="N135" s="177"/>
      <c r="O135" s="160">
        <f t="shared" si="2"/>
        <v>0</v>
      </c>
      <c r="P135" s="162" t="e">
        <f t="shared" si="3"/>
        <v>#DIV/0!</v>
      </c>
    </row>
    <row r="136" spans="1:16" s="17" customFormat="1" ht="18.75" hidden="1">
      <c r="A136" s="169"/>
      <c r="B136" s="174" t="s">
        <v>38</v>
      </c>
      <c r="C136" s="174">
        <v>992</v>
      </c>
      <c r="D136" s="175" t="s">
        <v>36</v>
      </c>
      <c r="E136" s="175" t="s">
        <v>47</v>
      </c>
      <c r="F136" s="175" t="s">
        <v>151</v>
      </c>
      <c r="G136" s="175" t="s">
        <v>39</v>
      </c>
      <c r="H136" s="176">
        <v>0</v>
      </c>
      <c r="I136" s="177"/>
      <c r="J136" s="217"/>
      <c r="K136" s="177"/>
      <c r="L136" s="177"/>
      <c r="M136" s="177"/>
      <c r="N136" s="177"/>
      <c r="O136" s="160">
        <f t="shared" si="2"/>
        <v>0</v>
      </c>
      <c r="P136" s="162" t="e">
        <f t="shared" si="3"/>
        <v>#DIV/0!</v>
      </c>
    </row>
    <row r="137" spans="1:16" s="17" customFormat="1" ht="18.75" hidden="1">
      <c r="A137" s="169" t="s">
        <v>30</v>
      </c>
      <c r="B137" s="164" t="s">
        <v>62</v>
      </c>
      <c r="C137" s="164">
        <v>992</v>
      </c>
      <c r="D137" s="168" t="s">
        <v>37</v>
      </c>
      <c r="E137" s="168" t="s">
        <v>1</v>
      </c>
      <c r="F137" s="168"/>
      <c r="G137" s="168"/>
      <c r="H137" s="167">
        <f>'№5'!H232</f>
        <v>0</v>
      </c>
      <c r="I137" s="177"/>
      <c r="J137" s="217"/>
      <c r="K137" s="177"/>
      <c r="L137" s="177"/>
      <c r="M137" s="177"/>
      <c r="N137" s="177"/>
      <c r="O137" s="160">
        <f t="shared" si="2"/>
        <v>0</v>
      </c>
      <c r="P137" s="162" t="e">
        <f t="shared" si="3"/>
        <v>#DIV/0!</v>
      </c>
    </row>
    <row r="138" spans="1:16" s="17" customFormat="1" ht="21" customHeight="1" hidden="1">
      <c r="A138" s="173"/>
      <c r="B138" s="174" t="s">
        <v>484</v>
      </c>
      <c r="C138" s="174">
        <v>992</v>
      </c>
      <c r="D138" s="175" t="s">
        <v>37</v>
      </c>
      <c r="E138" s="175" t="s">
        <v>37</v>
      </c>
      <c r="F138" s="175"/>
      <c r="G138" s="175"/>
      <c r="H138" s="176">
        <f>'№5'!H233</f>
        <v>0</v>
      </c>
      <c r="I138" s="177"/>
      <c r="J138" s="217"/>
      <c r="K138" s="177"/>
      <c r="L138" s="177"/>
      <c r="M138" s="177"/>
      <c r="N138" s="177"/>
      <c r="O138" s="160">
        <f t="shared" si="2"/>
        <v>0</v>
      </c>
      <c r="P138" s="162" t="e">
        <f t="shared" si="3"/>
        <v>#DIV/0!</v>
      </c>
    </row>
    <row r="139" spans="1:16" s="17" customFormat="1" ht="56.25" hidden="1">
      <c r="A139" s="173"/>
      <c r="B139" s="174" t="s">
        <v>260</v>
      </c>
      <c r="C139" s="174">
        <v>992</v>
      </c>
      <c r="D139" s="175" t="s">
        <v>37</v>
      </c>
      <c r="E139" s="175" t="s">
        <v>37</v>
      </c>
      <c r="F139" s="175" t="s">
        <v>259</v>
      </c>
      <c r="G139" s="175"/>
      <c r="H139" s="176">
        <f>H140</f>
        <v>10000</v>
      </c>
      <c r="I139" s="177"/>
      <c r="J139" s="217"/>
      <c r="K139" s="177"/>
      <c r="L139" s="177"/>
      <c r="M139" s="177"/>
      <c r="N139" s="177"/>
      <c r="O139" s="160">
        <f t="shared" si="2"/>
        <v>-10000</v>
      </c>
      <c r="P139" s="162">
        <f t="shared" si="3"/>
        <v>0</v>
      </c>
    </row>
    <row r="140" spans="1:16" s="17" customFormat="1" ht="35.25" customHeight="1" hidden="1">
      <c r="A140" s="169"/>
      <c r="B140" s="174" t="s">
        <v>262</v>
      </c>
      <c r="C140" s="174">
        <v>992</v>
      </c>
      <c r="D140" s="175" t="s">
        <v>37</v>
      </c>
      <c r="E140" s="175" t="s">
        <v>37</v>
      </c>
      <c r="F140" s="175" t="s">
        <v>261</v>
      </c>
      <c r="G140" s="175"/>
      <c r="H140" s="176">
        <f>H141</f>
        <v>10000</v>
      </c>
      <c r="I140" s="177"/>
      <c r="J140" s="217"/>
      <c r="K140" s="177"/>
      <c r="L140" s="177"/>
      <c r="M140" s="177"/>
      <c r="N140" s="177"/>
      <c r="O140" s="160">
        <f t="shared" si="2"/>
        <v>-10000</v>
      </c>
      <c r="P140" s="162">
        <f t="shared" si="3"/>
        <v>0</v>
      </c>
    </row>
    <row r="141" spans="1:16" s="17" customFormat="1" ht="36.75" customHeight="1" hidden="1">
      <c r="A141" s="169"/>
      <c r="B141" s="174" t="s">
        <v>101</v>
      </c>
      <c r="C141" s="174">
        <v>992</v>
      </c>
      <c r="D141" s="175" t="s">
        <v>37</v>
      </c>
      <c r="E141" s="175" t="s">
        <v>37</v>
      </c>
      <c r="F141" s="175" t="s">
        <v>263</v>
      </c>
      <c r="G141" s="175"/>
      <c r="H141" s="176">
        <f>H142</f>
        <v>10000</v>
      </c>
      <c r="I141" s="177"/>
      <c r="J141" s="217"/>
      <c r="K141" s="177"/>
      <c r="L141" s="177"/>
      <c r="M141" s="177"/>
      <c r="N141" s="177"/>
      <c r="O141" s="160">
        <f t="shared" si="2"/>
        <v>-10000</v>
      </c>
      <c r="P141" s="162">
        <f t="shared" si="3"/>
        <v>0</v>
      </c>
    </row>
    <row r="142" spans="1:16" s="17" customFormat="1" ht="56.25" hidden="1">
      <c r="A142" s="169"/>
      <c r="B142" s="174" t="s">
        <v>211</v>
      </c>
      <c r="C142" s="174">
        <v>992</v>
      </c>
      <c r="D142" s="175" t="s">
        <v>37</v>
      </c>
      <c r="E142" s="175" t="s">
        <v>37</v>
      </c>
      <c r="F142" s="175" t="s">
        <v>263</v>
      </c>
      <c r="G142" s="175" t="s">
        <v>210</v>
      </c>
      <c r="H142" s="176">
        <v>10000</v>
      </c>
      <c r="I142" s="177"/>
      <c r="J142" s="217"/>
      <c r="K142" s="177"/>
      <c r="L142" s="177"/>
      <c r="M142" s="177"/>
      <c r="N142" s="177"/>
      <c r="O142" s="160">
        <f t="shared" si="2"/>
        <v>-10000</v>
      </c>
      <c r="P142" s="162">
        <f t="shared" si="3"/>
        <v>0</v>
      </c>
    </row>
    <row r="143" spans="1:16" s="17" customFormat="1" ht="18" customHeight="1" hidden="1">
      <c r="A143" s="169"/>
      <c r="B143" s="174" t="s">
        <v>120</v>
      </c>
      <c r="C143" s="174">
        <v>992</v>
      </c>
      <c r="D143" s="175" t="s">
        <v>37</v>
      </c>
      <c r="E143" s="175" t="s">
        <v>37</v>
      </c>
      <c r="F143" s="175" t="s">
        <v>55</v>
      </c>
      <c r="G143" s="175"/>
      <c r="H143" s="176">
        <f>H144</f>
        <v>0</v>
      </c>
      <c r="I143" s="177"/>
      <c r="J143" s="217"/>
      <c r="K143" s="177"/>
      <c r="L143" s="177"/>
      <c r="M143" s="177"/>
      <c r="N143" s="177"/>
      <c r="O143" s="160">
        <f t="shared" si="2"/>
        <v>0</v>
      </c>
      <c r="P143" s="162" t="e">
        <f t="shared" si="3"/>
        <v>#DIV/0!</v>
      </c>
    </row>
    <row r="144" spans="1:16" s="17" customFormat="1" ht="91.5" customHeight="1" hidden="1">
      <c r="A144" s="169"/>
      <c r="B144" s="174" t="s">
        <v>114</v>
      </c>
      <c r="C144" s="174">
        <v>992</v>
      </c>
      <c r="D144" s="175" t="s">
        <v>37</v>
      </c>
      <c r="E144" s="175" t="s">
        <v>37</v>
      </c>
      <c r="F144" s="175" t="s">
        <v>99</v>
      </c>
      <c r="G144" s="175"/>
      <c r="H144" s="176">
        <f>H145</f>
        <v>0</v>
      </c>
      <c r="I144" s="177"/>
      <c r="J144" s="217"/>
      <c r="K144" s="177"/>
      <c r="L144" s="177"/>
      <c r="M144" s="177"/>
      <c r="N144" s="177"/>
      <c r="O144" s="160">
        <f t="shared" si="2"/>
        <v>0</v>
      </c>
      <c r="P144" s="162" t="e">
        <f t="shared" si="3"/>
        <v>#DIV/0!</v>
      </c>
    </row>
    <row r="145" spans="1:16" s="17" customFormat="1" ht="19.5" customHeight="1" hidden="1">
      <c r="A145" s="169"/>
      <c r="B145" s="174" t="s">
        <v>67</v>
      </c>
      <c r="C145" s="174">
        <v>992</v>
      </c>
      <c r="D145" s="175" t="s">
        <v>37</v>
      </c>
      <c r="E145" s="175" t="s">
        <v>37</v>
      </c>
      <c r="F145" s="175" t="s">
        <v>99</v>
      </c>
      <c r="G145" s="175" t="s">
        <v>68</v>
      </c>
      <c r="H145" s="176">
        <v>0</v>
      </c>
      <c r="I145" s="177"/>
      <c r="J145" s="217"/>
      <c r="K145" s="177"/>
      <c r="L145" s="177"/>
      <c r="M145" s="177"/>
      <c r="N145" s="177"/>
      <c r="O145" s="160">
        <f t="shared" si="2"/>
        <v>0</v>
      </c>
      <c r="P145" s="162" t="e">
        <f t="shared" si="3"/>
        <v>#DIV/0!</v>
      </c>
    </row>
    <row r="146" spans="1:16" s="62" customFormat="1" ht="19.5" customHeight="1">
      <c r="A146" s="169" t="s">
        <v>30</v>
      </c>
      <c r="B146" s="294" t="s">
        <v>62</v>
      </c>
      <c r="C146" s="164"/>
      <c r="D146" s="168" t="s">
        <v>37</v>
      </c>
      <c r="E146" s="168" t="s">
        <v>1</v>
      </c>
      <c r="F146" s="168"/>
      <c r="G146" s="168"/>
      <c r="H146" s="167">
        <f>H147</f>
        <v>20000</v>
      </c>
      <c r="I146" s="172"/>
      <c r="J146" s="231">
        <f>J147</f>
        <v>15500</v>
      </c>
      <c r="K146" s="172"/>
      <c r="L146" s="172"/>
      <c r="M146" s="172"/>
      <c r="N146" s="172"/>
      <c r="O146" s="160">
        <f>J146-H146</f>
        <v>-4500</v>
      </c>
      <c r="P146" s="162">
        <f>J146/H146*100</f>
        <v>77.5</v>
      </c>
    </row>
    <row r="147" spans="1:16" s="17" customFormat="1" ht="19.5" customHeight="1">
      <c r="A147" s="169"/>
      <c r="B147" s="148" t="s">
        <v>483</v>
      </c>
      <c r="C147" s="174"/>
      <c r="D147" s="175" t="s">
        <v>37</v>
      </c>
      <c r="E147" s="175" t="s">
        <v>37</v>
      </c>
      <c r="F147" s="175"/>
      <c r="G147" s="175"/>
      <c r="H147" s="176">
        <v>20000</v>
      </c>
      <c r="I147" s="177"/>
      <c r="J147" s="217">
        <v>15500</v>
      </c>
      <c r="K147" s="177"/>
      <c r="L147" s="177"/>
      <c r="M147" s="177"/>
      <c r="N147" s="177"/>
      <c r="O147" s="178">
        <f>J147-H147</f>
        <v>-4500</v>
      </c>
      <c r="P147" s="179">
        <f>J147/H147*100</f>
        <v>77.5</v>
      </c>
    </row>
    <row r="148" spans="1:16" s="62" customFormat="1" ht="18.75">
      <c r="A148" s="169" t="s">
        <v>75</v>
      </c>
      <c r="B148" s="164" t="s">
        <v>102</v>
      </c>
      <c r="C148" s="164">
        <v>992</v>
      </c>
      <c r="D148" s="168" t="s">
        <v>63</v>
      </c>
      <c r="E148" s="168" t="s">
        <v>1</v>
      </c>
      <c r="F148" s="168"/>
      <c r="G148" s="168"/>
      <c r="H148" s="167">
        <f>H149+H172</f>
        <v>7651935</v>
      </c>
      <c r="I148" s="172"/>
      <c r="J148" s="231">
        <f>J149</f>
        <v>7651935</v>
      </c>
      <c r="K148" s="172"/>
      <c r="L148" s="172"/>
      <c r="M148" s="172"/>
      <c r="N148" s="172"/>
      <c r="O148" s="160">
        <f t="shared" si="2"/>
        <v>0</v>
      </c>
      <c r="P148" s="162">
        <f t="shared" si="3"/>
        <v>100</v>
      </c>
    </row>
    <row r="149" spans="1:16" s="17" customFormat="1" ht="19.5" customHeight="1">
      <c r="A149" s="173"/>
      <c r="B149" s="174" t="s">
        <v>64</v>
      </c>
      <c r="C149" s="174">
        <v>992</v>
      </c>
      <c r="D149" s="175" t="s">
        <v>63</v>
      </c>
      <c r="E149" s="175" t="s">
        <v>32</v>
      </c>
      <c r="F149" s="175"/>
      <c r="G149" s="174"/>
      <c r="H149" s="176">
        <f>'№5'!H251</f>
        <v>7651935</v>
      </c>
      <c r="I149" s="177"/>
      <c r="J149" s="217">
        <v>7651935</v>
      </c>
      <c r="K149" s="177"/>
      <c r="L149" s="177"/>
      <c r="M149" s="177"/>
      <c r="N149" s="177"/>
      <c r="O149" s="178">
        <f t="shared" si="2"/>
        <v>0</v>
      </c>
      <c r="P149" s="179">
        <f t="shared" si="3"/>
        <v>100</v>
      </c>
    </row>
    <row r="150" spans="1:16" s="17" customFormat="1" ht="56.25" customHeight="1" hidden="1">
      <c r="A150" s="173"/>
      <c r="B150" s="174" t="s">
        <v>265</v>
      </c>
      <c r="C150" s="174">
        <v>992</v>
      </c>
      <c r="D150" s="175" t="s">
        <v>63</v>
      </c>
      <c r="E150" s="175" t="s">
        <v>32</v>
      </c>
      <c r="F150" s="175" t="s">
        <v>264</v>
      </c>
      <c r="G150" s="175"/>
      <c r="H150" s="176">
        <f>H153+H160+H167</f>
        <v>10509609</v>
      </c>
      <c r="I150" s="177"/>
      <c r="J150" s="217"/>
      <c r="K150" s="177"/>
      <c r="L150" s="177"/>
      <c r="M150" s="177"/>
      <c r="N150" s="177"/>
      <c r="O150" s="160">
        <f t="shared" si="2"/>
        <v>-10509609</v>
      </c>
      <c r="P150" s="162">
        <f t="shared" si="3"/>
        <v>0</v>
      </c>
    </row>
    <row r="151" spans="1:16" s="17" customFormat="1" ht="70.5" customHeight="1" hidden="1">
      <c r="A151" s="169"/>
      <c r="B151" s="189" t="s">
        <v>164</v>
      </c>
      <c r="C151" s="174">
        <v>992</v>
      </c>
      <c r="D151" s="175" t="s">
        <v>63</v>
      </c>
      <c r="E151" s="175" t="s">
        <v>32</v>
      </c>
      <c r="F151" s="175" t="s">
        <v>165</v>
      </c>
      <c r="G151" s="175"/>
      <c r="H151" s="176">
        <f>H152</f>
        <v>0</v>
      </c>
      <c r="I151" s="177"/>
      <c r="J151" s="217"/>
      <c r="K151" s="177"/>
      <c r="L151" s="177"/>
      <c r="M151" s="177"/>
      <c r="N151" s="177"/>
      <c r="O151" s="160">
        <f aca="true" t="shared" si="4" ref="O151:O190">J151-H151</f>
        <v>0</v>
      </c>
      <c r="P151" s="162" t="e">
        <f aca="true" t="shared" si="5" ref="P151:P190">J151/H151*100</f>
        <v>#DIV/0!</v>
      </c>
    </row>
    <row r="152" spans="1:16" s="17" customFormat="1" ht="42" customHeight="1" hidden="1">
      <c r="A152" s="169"/>
      <c r="B152" s="174" t="s">
        <v>130</v>
      </c>
      <c r="C152" s="174">
        <v>992</v>
      </c>
      <c r="D152" s="175" t="s">
        <v>63</v>
      </c>
      <c r="E152" s="175" t="s">
        <v>32</v>
      </c>
      <c r="F152" s="175" t="s">
        <v>165</v>
      </c>
      <c r="G152" s="175" t="s">
        <v>129</v>
      </c>
      <c r="H152" s="176">
        <v>0</v>
      </c>
      <c r="I152" s="177"/>
      <c r="J152" s="217"/>
      <c r="K152" s="177"/>
      <c r="L152" s="177"/>
      <c r="M152" s="177"/>
      <c r="N152" s="177"/>
      <c r="O152" s="160">
        <f t="shared" si="4"/>
        <v>0</v>
      </c>
      <c r="P152" s="162" t="e">
        <f t="shared" si="5"/>
        <v>#DIV/0!</v>
      </c>
    </row>
    <row r="153" spans="1:16" s="17" customFormat="1" ht="20.25" customHeight="1" hidden="1">
      <c r="A153" s="169"/>
      <c r="B153" s="174" t="s">
        <v>267</v>
      </c>
      <c r="C153" s="174">
        <v>992</v>
      </c>
      <c r="D153" s="175" t="s">
        <v>63</v>
      </c>
      <c r="E153" s="175" t="s">
        <v>32</v>
      </c>
      <c r="F153" s="175" t="s">
        <v>266</v>
      </c>
      <c r="G153" s="175"/>
      <c r="H153" s="176">
        <f>H154+H158+H156</f>
        <v>6142051</v>
      </c>
      <c r="I153" s="177"/>
      <c r="J153" s="217"/>
      <c r="K153" s="177"/>
      <c r="L153" s="177"/>
      <c r="M153" s="177"/>
      <c r="N153" s="177"/>
      <c r="O153" s="160">
        <f t="shared" si="4"/>
        <v>-6142051</v>
      </c>
      <c r="P153" s="162">
        <f t="shared" si="5"/>
        <v>0</v>
      </c>
    </row>
    <row r="154" spans="1:16" s="17" customFormat="1" ht="56.25" hidden="1">
      <c r="A154" s="169"/>
      <c r="B154" s="174" t="s">
        <v>270</v>
      </c>
      <c r="C154" s="174">
        <v>992</v>
      </c>
      <c r="D154" s="175" t="s">
        <v>63</v>
      </c>
      <c r="E154" s="175" t="s">
        <v>32</v>
      </c>
      <c r="F154" s="175" t="s">
        <v>269</v>
      </c>
      <c r="G154" s="175"/>
      <c r="H154" s="176">
        <f>H155</f>
        <v>3681051</v>
      </c>
      <c r="I154" s="177"/>
      <c r="J154" s="217"/>
      <c r="K154" s="177"/>
      <c r="L154" s="177"/>
      <c r="M154" s="177"/>
      <c r="N154" s="177"/>
      <c r="O154" s="160">
        <f t="shared" si="4"/>
        <v>-3681051</v>
      </c>
      <c r="P154" s="162">
        <f t="shared" si="5"/>
        <v>0</v>
      </c>
    </row>
    <row r="155" spans="1:16" s="17" customFormat="1" ht="74.25" customHeight="1" hidden="1">
      <c r="A155" s="169"/>
      <c r="B155" s="174" t="s">
        <v>271</v>
      </c>
      <c r="C155" s="174">
        <v>992</v>
      </c>
      <c r="D155" s="175" t="s">
        <v>63</v>
      </c>
      <c r="E155" s="175" t="s">
        <v>32</v>
      </c>
      <c r="F155" s="175" t="s">
        <v>269</v>
      </c>
      <c r="G155" s="175" t="s">
        <v>268</v>
      </c>
      <c r="H155" s="176">
        <f>3775177-94126</f>
        <v>3681051</v>
      </c>
      <c r="I155" s="177"/>
      <c r="J155" s="217"/>
      <c r="K155" s="177"/>
      <c r="L155" s="177"/>
      <c r="M155" s="177"/>
      <c r="N155" s="177"/>
      <c r="O155" s="160">
        <f t="shared" si="4"/>
        <v>-3681051</v>
      </c>
      <c r="P155" s="162">
        <f t="shared" si="5"/>
        <v>0</v>
      </c>
    </row>
    <row r="156" spans="1:16" s="17" customFormat="1" ht="56.25" hidden="1">
      <c r="A156" s="169"/>
      <c r="B156" s="174" t="s">
        <v>310</v>
      </c>
      <c r="C156" s="174">
        <v>992</v>
      </c>
      <c r="D156" s="175" t="s">
        <v>63</v>
      </c>
      <c r="E156" s="175" t="s">
        <v>32</v>
      </c>
      <c r="F156" s="175" t="s">
        <v>309</v>
      </c>
      <c r="G156" s="175"/>
      <c r="H156" s="176">
        <f>H157</f>
        <v>670000</v>
      </c>
      <c r="I156" s="177"/>
      <c r="J156" s="217"/>
      <c r="K156" s="177"/>
      <c r="L156" s="177"/>
      <c r="M156" s="177"/>
      <c r="N156" s="177"/>
      <c r="O156" s="160">
        <f t="shared" si="4"/>
        <v>-670000</v>
      </c>
      <c r="P156" s="162">
        <f t="shared" si="5"/>
        <v>0</v>
      </c>
    </row>
    <row r="157" spans="1:16" s="17" customFormat="1" ht="76.5" customHeight="1" hidden="1">
      <c r="A157" s="169"/>
      <c r="B157" s="174" t="s">
        <v>271</v>
      </c>
      <c r="C157" s="174">
        <v>992</v>
      </c>
      <c r="D157" s="175" t="s">
        <v>63</v>
      </c>
      <c r="E157" s="175" t="s">
        <v>32</v>
      </c>
      <c r="F157" s="175" t="s">
        <v>309</v>
      </c>
      <c r="G157" s="175" t="s">
        <v>268</v>
      </c>
      <c r="H157" s="176">
        <f>620000+50000</f>
        <v>670000</v>
      </c>
      <c r="I157" s="177"/>
      <c r="J157" s="217"/>
      <c r="K157" s="177"/>
      <c r="L157" s="177"/>
      <c r="M157" s="177"/>
      <c r="N157" s="177"/>
      <c r="O157" s="160">
        <f t="shared" si="4"/>
        <v>-670000</v>
      </c>
      <c r="P157" s="162">
        <f t="shared" si="5"/>
        <v>0</v>
      </c>
    </row>
    <row r="158" spans="1:16" s="17" customFormat="1" ht="18.75" hidden="1">
      <c r="A158" s="169"/>
      <c r="B158" s="174" t="s">
        <v>145</v>
      </c>
      <c r="C158" s="174">
        <v>992</v>
      </c>
      <c r="D158" s="175" t="s">
        <v>63</v>
      </c>
      <c r="E158" s="175" t="s">
        <v>32</v>
      </c>
      <c r="F158" s="175" t="s">
        <v>273</v>
      </c>
      <c r="G158" s="175"/>
      <c r="H158" s="176">
        <f>H159</f>
        <v>1791000</v>
      </c>
      <c r="I158" s="177"/>
      <c r="J158" s="217"/>
      <c r="K158" s="177"/>
      <c r="L158" s="177"/>
      <c r="M158" s="177"/>
      <c r="N158" s="177"/>
      <c r="O158" s="160">
        <f t="shared" si="4"/>
        <v>-1791000</v>
      </c>
      <c r="P158" s="162">
        <f t="shared" si="5"/>
        <v>0</v>
      </c>
    </row>
    <row r="159" spans="1:16" s="17" customFormat="1" ht="75" customHeight="1" hidden="1">
      <c r="A159" s="169"/>
      <c r="B159" s="174" t="s">
        <v>271</v>
      </c>
      <c r="C159" s="174">
        <v>992</v>
      </c>
      <c r="D159" s="175" t="s">
        <v>63</v>
      </c>
      <c r="E159" s="175" t="s">
        <v>32</v>
      </c>
      <c r="F159" s="175" t="s">
        <v>273</v>
      </c>
      <c r="G159" s="175" t="s">
        <v>268</v>
      </c>
      <c r="H159" s="176">
        <f>1187300+602700+1000</f>
        <v>1791000</v>
      </c>
      <c r="I159" s="177"/>
      <c r="J159" s="217"/>
      <c r="K159" s="177"/>
      <c r="L159" s="177"/>
      <c r="M159" s="177"/>
      <c r="N159" s="177"/>
      <c r="O159" s="160">
        <f t="shared" si="4"/>
        <v>-1791000</v>
      </c>
      <c r="P159" s="162">
        <f t="shared" si="5"/>
        <v>0</v>
      </c>
    </row>
    <row r="160" spans="1:16" s="17" customFormat="1" ht="18.75" hidden="1">
      <c r="A160" s="173"/>
      <c r="B160" s="174" t="s">
        <v>275</v>
      </c>
      <c r="C160" s="174">
        <v>992</v>
      </c>
      <c r="D160" s="175" t="s">
        <v>63</v>
      </c>
      <c r="E160" s="175" t="s">
        <v>32</v>
      </c>
      <c r="F160" s="175" t="s">
        <v>274</v>
      </c>
      <c r="G160" s="175"/>
      <c r="H160" s="176">
        <f>H161+H163</f>
        <v>1965258</v>
      </c>
      <c r="I160" s="177"/>
      <c r="J160" s="217"/>
      <c r="K160" s="177"/>
      <c r="L160" s="177"/>
      <c r="M160" s="177"/>
      <c r="N160" s="177"/>
      <c r="O160" s="160">
        <f t="shared" si="4"/>
        <v>-1965258</v>
      </c>
      <c r="P160" s="162">
        <f t="shared" si="5"/>
        <v>0</v>
      </c>
    </row>
    <row r="161" spans="1:16" s="17" customFormat="1" ht="56.25" hidden="1">
      <c r="A161" s="173"/>
      <c r="B161" s="174" t="s">
        <v>270</v>
      </c>
      <c r="C161" s="174">
        <v>992</v>
      </c>
      <c r="D161" s="175" t="s">
        <v>63</v>
      </c>
      <c r="E161" s="175" t="s">
        <v>32</v>
      </c>
      <c r="F161" s="175" t="s">
        <v>276</v>
      </c>
      <c r="G161" s="175"/>
      <c r="H161" s="176">
        <f>H162</f>
        <v>1565258</v>
      </c>
      <c r="I161" s="177"/>
      <c r="J161" s="217"/>
      <c r="K161" s="177"/>
      <c r="L161" s="177"/>
      <c r="M161" s="177"/>
      <c r="N161" s="177"/>
      <c r="O161" s="160">
        <f t="shared" si="4"/>
        <v>-1565258</v>
      </c>
      <c r="P161" s="162">
        <f t="shared" si="5"/>
        <v>0</v>
      </c>
    </row>
    <row r="162" spans="1:16" s="17" customFormat="1" ht="76.5" customHeight="1" hidden="1">
      <c r="A162" s="173"/>
      <c r="B162" s="174" t="s">
        <v>271</v>
      </c>
      <c r="C162" s="174">
        <v>992</v>
      </c>
      <c r="D162" s="175" t="s">
        <v>63</v>
      </c>
      <c r="E162" s="175" t="s">
        <v>32</v>
      </c>
      <c r="F162" s="175" t="s">
        <v>276</v>
      </c>
      <c r="G162" s="175" t="s">
        <v>268</v>
      </c>
      <c r="H162" s="176">
        <f>1633232-67974</f>
        <v>1565258</v>
      </c>
      <c r="I162" s="177"/>
      <c r="J162" s="217"/>
      <c r="K162" s="177"/>
      <c r="L162" s="177"/>
      <c r="M162" s="177"/>
      <c r="N162" s="177"/>
      <c r="O162" s="160">
        <f t="shared" si="4"/>
        <v>-1565258</v>
      </c>
      <c r="P162" s="162">
        <f t="shared" si="5"/>
        <v>0</v>
      </c>
    </row>
    <row r="163" spans="1:16" s="17" customFormat="1" ht="36.75" customHeight="1" hidden="1">
      <c r="A163" s="169"/>
      <c r="B163" s="174" t="s">
        <v>272</v>
      </c>
      <c r="C163" s="174">
        <v>992</v>
      </c>
      <c r="D163" s="175" t="s">
        <v>63</v>
      </c>
      <c r="E163" s="175" t="s">
        <v>32</v>
      </c>
      <c r="F163" s="175" t="s">
        <v>277</v>
      </c>
      <c r="G163" s="175"/>
      <c r="H163" s="176">
        <f>H166</f>
        <v>400000</v>
      </c>
      <c r="I163" s="177"/>
      <c r="J163" s="217"/>
      <c r="K163" s="177"/>
      <c r="L163" s="177"/>
      <c r="M163" s="177"/>
      <c r="N163" s="177"/>
      <c r="O163" s="160">
        <f t="shared" si="4"/>
        <v>-400000</v>
      </c>
      <c r="P163" s="162">
        <f t="shared" si="5"/>
        <v>0</v>
      </c>
    </row>
    <row r="164" spans="1:16" s="17" customFormat="1" ht="18.75" hidden="1">
      <c r="A164" s="169"/>
      <c r="B164" s="174" t="s">
        <v>147</v>
      </c>
      <c r="C164" s="174">
        <v>992</v>
      </c>
      <c r="D164" s="175" t="s">
        <v>63</v>
      </c>
      <c r="E164" s="175" t="s">
        <v>32</v>
      </c>
      <c r="F164" s="175" t="s">
        <v>146</v>
      </c>
      <c r="G164" s="175"/>
      <c r="H164" s="176">
        <f>H165</f>
        <v>0</v>
      </c>
      <c r="I164" s="177"/>
      <c r="J164" s="217"/>
      <c r="K164" s="177"/>
      <c r="L164" s="177"/>
      <c r="M164" s="177"/>
      <c r="N164" s="177"/>
      <c r="O164" s="160">
        <f t="shared" si="4"/>
        <v>0</v>
      </c>
      <c r="P164" s="162" t="e">
        <f t="shared" si="5"/>
        <v>#DIV/0!</v>
      </c>
    </row>
    <row r="165" spans="1:16" s="17" customFormat="1" ht="37.5" hidden="1">
      <c r="A165" s="169"/>
      <c r="B165" s="174" t="s">
        <v>130</v>
      </c>
      <c r="C165" s="174">
        <v>992</v>
      </c>
      <c r="D165" s="175" t="s">
        <v>63</v>
      </c>
      <c r="E165" s="175" t="s">
        <v>32</v>
      </c>
      <c r="F165" s="175" t="s">
        <v>146</v>
      </c>
      <c r="G165" s="175" t="s">
        <v>129</v>
      </c>
      <c r="H165" s="176">
        <v>0</v>
      </c>
      <c r="I165" s="177"/>
      <c r="J165" s="217"/>
      <c r="K165" s="177"/>
      <c r="L165" s="177"/>
      <c r="M165" s="177"/>
      <c r="N165" s="177"/>
      <c r="O165" s="160">
        <f t="shared" si="4"/>
        <v>0</v>
      </c>
      <c r="P165" s="162" t="e">
        <f t="shared" si="5"/>
        <v>#DIV/0!</v>
      </c>
    </row>
    <row r="166" spans="1:16" s="17" customFormat="1" ht="74.25" customHeight="1" hidden="1">
      <c r="A166" s="169"/>
      <c r="B166" s="174" t="s">
        <v>271</v>
      </c>
      <c r="C166" s="174">
        <v>992</v>
      </c>
      <c r="D166" s="175" t="s">
        <v>63</v>
      </c>
      <c r="E166" s="175" t="s">
        <v>32</v>
      </c>
      <c r="F166" s="175" t="s">
        <v>277</v>
      </c>
      <c r="G166" s="175" t="s">
        <v>268</v>
      </c>
      <c r="H166" s="176">
        <v>400000</v>
      </c>
      <c r="I166" s="177"/>
      <c r="J166" s="217"/>
      <c r="K166" s="177"/>
      <c r="L166" s="177"/>
      <c r="M166" s="177"/>
      <c r="N166" s="177"/>
      <c r="O166" s="160">
        <f t="shared" si="4"/>
        <v>-400000</v>
      </c>
      <c r="P166" s="162">
        <f t="shared" si="5"/>
        <v>0</v>
      </c>
    </row>
    <row r="167" spans="1:16" s="17" customFormat="1" ht="37.5" hidden="1">
      <c r="A167" s="169"/>
      <c r="B167" s="174" t="s">
        <v>322</v>
      </c>
      <c r="C167" s="174">
        <v>992</v>
      </c>
      <c r="D167" s="175" t="s">
        <v>63</v>
      </c>
      <c r="E167" s="175" t="s">
        <v>32</v>
      </c>
      <c r="F167" s="175" t="s">
        <v>321</v>
      </c>
      <c r="G167" s="175"/>
      <c r="H167" s="176">
        <f>H170+H168</f>
        <v>2402300</v>
      </c>
      <c r="I167" s="177"/>
      <c r="J167" s="217"/>
      <c r="K167" s="177"/>
      <c r="L167" s="177"/>
      <c r="M167" s="177"/>
      <c r="N167" s="177"/>
      <c r="O167" s="160">
        <f t="shared" si="4"/>
        <v>-2402300</v>
      </c>
      <c r="P167" s="162">
        <f t="shared" si="5"/>
        <v>0</v>
      </c>
    </row>
    <row r="168" spans="1:16" s="17" customFormat="1" ht="93.75" hidden="1">
      <c r="A168" s="169"/>
      <c r="B168" s="174" t="s">
        <v>320</v>
      </c>
      <c r="C168" s="174">
        <v>992</v>
      </c>
      <c r="D168" s="175" t="s">
        <v>63</v>
      </c>
      <c r="E168" s="175" t="s">
        <v>32</v>
      </c>
      <c r="F168" s="175" t="s">
        <v>323</v>
      </c>
      <c r="G168" s="175"/>
      <c r="H168" s="176">
        <f>H169</f>
        <v>2240200</v>
      </c>
      <c r="I168" s="177"/>
      <c r="J168" s="217"/>
      <c r="K168" s="177"/>
      <c r="L168" s="177"/>
      <c r="M168" s="177"/>
      <c r="N168" s="177"/>
      <c r="O168" s="160">
        <f t="shared" si="4"/>
        <v>-2240200</v>
      </c>
      <c r="P168" s="162">
        <f t="shared" si="5"/>
        <v>0</v>
      </c>
    </row>
    <row r="169" spans="1:16" s="17" customFormat="1" ht="75" hidden="1">
      <c r="A169" s="169"/>
      <c r="B169" s="174" t="s">
        <v>271</v>
      </c>
      <c r="C169" s="174">
        <v>992</v>
      </c>
      <c r="D169" s="175" t="s">
        <v>63</v>
      </c>
      <c r="E169" s="175" t="s">
        <v>32</v>
      </c>
      <c r="F169" s="175" t="s">
        <v>323</v>
      </c>
      <c r="G169" s="175" t="s">
        <v>268</v>
      </c>
      <c r="H169" s="176">
        <v>2240200</v>
      </c>
      <c r="I169" s="177"/>
      <c r="J169" s="217"/>
      <c r="K169" s="177"/>
      <c r="L169" s="177"/>
      <c r="M169" s="177"/>
      <c r="N169" s="177"/>
      <c r="O169" s="160">
        <f t="shared" si="4"/>
        <v>-2240200</v>
      </c>
      <c r="P169" s="162">
        <f t="shared" si="5"/>
        <v>0</v>
      </c>
    </row>
    <row r="170" spans="1:16" s="17" customFormat="1" ht="74.25" customHeight="1" hidden="1">
      <c r="A170" s="173"/>
      <c r="B170" s="174" t="s">
        <v>320</v>
      </c>
      <c r="C170" s="174">
        <v>992</v>
      </c>
      <c r="D170" s="175" t="s">
        <v>63</v>
      </c>
      <c r="E170" s="175" t="s">
        <v>32</v>
      </c>
      <c r="F170" s="175" t="s">
        <v>319</v>
      </c>
      <c r="G170" s="175"/>
      <c r="H170" s="176">
        <f>H171</f>
        <v>162100</v>
      </c>
      <c r="I170" s="177"/>
      <c r="J170" s="217"/>
      <c r="K170" s="177"/>
      <c r="L170" s="177"/>
      <c r="M170" s="177"/>
      <c r="N170" s="177"/>
      <c r="O170" s="160">
        <f t="shared" si="4"/>
        <v>-162100</v>
      </c>
      <c r="P170" s="162">
        <f t="shared" si="5"/>
        <v>0</v>
      </c>
    </row>
    <row r="171" spans="1:16" s="17" customFormat="1" ht="74.25" customHeight="1" hidden="1">
      <c r="A171" s="173"/>
      <c r="B171" s="174" t="s">
        <v>271</v>
      </c>
      <c r="C171" s="174">
        <v>992</v>
      </c>
      <c r="D171" s="175" t="s">
        <v>63</v>
      </c>
      <c r="E171" s="175" t="s">
        <v>32</v>
      </c>
      <c r="F171" s="175" t="s">
        <v>319</v>
      </c>
      <c r="G171" s="175" t="s">
        <v>268</v>
      </c>
      <c r="H171" s="176">
        <v>162100</v>
      </c>
      <c r="I171" s="177"/>
      <c r="J171" s="217"/>
      <c r="K171" s="177"/>
      <c r="L171" s="177"/>
      <c r="M171" s="177"/>
      <c r="N171" s="177"/>
      <c r="O171" s="160">
        <f t="shared" si="4"/>
        <v>-162100</v>
      </c>
      <c r="P171" s="162">
        <f t="shared" si="5"/>
        <v>0</v>
      </c>
    </row>
    <row r="172" spans="1:16" s="17" customFormat="1" ht="37.5" hidden="1">
      <c r="A172" s="169"/>
      <c r="B172" s="186" t="s">
        <v>311</v>
      </c>
      <c r="C172" s="174">
        <v>992</v>
      </c>
      <c r="D172" s="175" t="s">
        <v>63</v>
      </c>
      <c r="E172" s="175" t="s">
        <v>35</v>
      </c>
      <c r="F172" s="175"/>
      <c r="G172" s="175"/>
      <c r="H172" s="176">
        <f>'№5'!H271</f>
        <v>0</v>
      </c>
      <c r="I172" s="177"/>
      <c r="J172" s="217"/>
      <c r="K172" s="177"/>
      <c r="L172" s="177"/>
      <c r="M172" s="177"/>
      <c r="N172" s="177"/>
      <c r="O172" s="160">
        <f t="shared" si="4"/>
        <v>0</v>
      </c>
      <c r="P172" s="162" t="e">
        <f t="shared" si="5"/>
        <v>#DIV/0!</v>
      </c>
    </row>
    <row r="173" spans="1:16" s="17" customFormat="1" ht="56.25" hidden="1">
      <c r="A173" s="169"/>
      <c r="B173" s="174" t="s">
        <v>313</v>
      </c>
      <c r="C173" s="174">
        <v>992</v>
      </c>
      <c r="D173" s="175" t="s">
        <v>63</v>
      </c>
      <c r="E173" s="175" t="s">
        <v>35</v>
      </c>
      <c r="F173" s="175" t="s">
        <v>312</v>
      </c>
      <c r="G173" s="175"/>
      <c r="H173" s="176">
        <f>H172</f>
        <v>0</v>
      </c>
      <c r="I173" s="177"/>
      <c r="J173" s="217"/>
      <c r="K173" s="177"/>
      <c r="L173" s="177"/>
      <c r="M173" s="177"/>
      <c r="N173" s="177"/>
      <c r="O173" s="160">
        <f t="shared" si="4"/>
        <v>0</v>
      </c>
      <c r="P173" s="162" t="e">
        <f t="shared" si="5"/>
        <v>#DIV/0!</v>
      </c>
    </row>
    <row r="174" spans="1:16" s="17" customFormat="1" ht="39.75" customHeight="1" hidden="1">
      <c r="A174" s="169"/>
      <c r="B174" s="174" t="s">
        <v>311</v>
      </c>
      <c r="C174" s="174">
        <v>992</v>
      </c>
      <c r="D174" s="175" t="s">
        <v>63</v>
      </c>
      <c r="E174" s="175" t="s">
        <v>35</v>
      </c>
      <c r="F174" s="175" t="s">
        <v>312</v>
      </c>
      <c r="G174" s="175" t="s">
        <v>268</v>
      </c>
      <c r="H174" s="176"/>
      <c r="I174" s="177"/>
      <c r="J174" s="217"/>
      <c r="K174" s="177"/>
      <c r="L174" s="177"/>
      <c r="M174" s="177"/>
      <c r="N174" s="177"/>
      <c r="O174" s="160">
        <f t="shared" si="4"/>
        <v>0</v>
      </c>
      <c r="P174" s="162" t="e">
        <f t="shared" si="5"/>
        <v>#DIV/0!</v>
      </c>
    </row>
    <row r="175" spans="1:16" s="62" customFormat="1" ht="18.75">
      <c r="A175" s="169" t="s">
        <v>314</v>
      </c>
      <c r="B175" s="164" t="s">
        <v>362</v>
      </c>
      <c r="C175" s="164"/>
      <c r="D175" s="168" t="s">
        <v>51</v>
      </c>
      <c r="E175" s="168" t="s">
        <v>1</v>
      </c>
      <c r="F175" s="168"/>
      <c r="G175" s="168"/>
      <c r="H175" s="167">
        <f>H176</f>
        <v>130000</v>
      </c>
      <c r="I175" s="172"/>
      <c r="J175" s="231">
        <f>J176</f>
        <v>117029.16</v>
      </c>
      <c r="K175" s="172"/>
      <c r="L175" s="172"/>
      <c r="M175" s="172"/>
      <c r="N175" s="172"/>
      <c r="O175" s="160">
        <f t="shared" si="4"/>
        <v>-12970.839999999997</v>
      </c>
      <c r="P175" s="162">
        <f t="shared" si="5"/>
        <v>90.02243076923078</v>
      </c>
    </row>
    <row r="176" spans="1:16" s="17" customFormat="1" ht="21" customHeight="1">
      <c r="A176" s="169"/>
      <c r="B176" s="174" t="s">
        <v>364</v>
      </c>
      <c r="C176" s="174"/>
      <c r="D176" s="175" t="s">
        <v>51</v>
      </c>
      <c r="E176" s="175" t="s">
        <v>47</v>
      </c>
      <c r="F176" s="175"/>
      <c r="G176" s="175"/>
      <c r="H176" s="176">
        <f>'№5'!H277</f>
        <v>130000</v>
      </c>
      <c r="I176" s="177"/>
      <c r="J176" s="217">
        <v>117029.16</v>
      </c>
      <c r="K176" s="177"/>
      <c r="L176" s="177"/>
      <c r="M176" s="177"/>
      <c r="N176" s="177"/>
      <c r="O176" s="178">
        <f t="shared" si="4"/>
        <v>-12970.839999999997</v>
      </c>
      <c r="P176" s="179">
        <f t="shared" si="5"/>
        <v>90.02243076923078</v>
      </c>
    </row>
    <row r="177" spans="1:16" s="17" customFormat="1" ht="18.75" customHeight="1" hidden="1">
      <c r="A177" s="190">
        <v>9</v>
      </c>
      <c r="B177" s="164" t="s">
        <v>65</v>
      </c>
      <c r="C177" s="164">
        <v>992</v>
      </c>
      <c r="D177" s="168" t="s">
        <v>41</v>
      </c>
      <c r="E177" s="168" t="s">
        <v>1</v>
      </c>
      <c r="F177" s="168"/>
      <c r="G177" s="168"/>
      <c r="H177" s="167">
        <f>'№5'!H287</f>
        <v>0</v>
      </c>
      <c r="I177" s="177"/>
      <c r="J177" s="217"/>
      <c r="K177" s="177"/>
      <c r="L177" s="177"/>
      <c r="M177" s="177"/>
      <c r="N177" s="177"/>
      <c r="O177" s="160">
        <f t="shared" si="4"/>
        <v>0</v>
      </c>
      <c r="P177" s="162" t="e">
        <f t="shared" si="5"/>
        <v>#DIV/0!</v>
      </c>
    </row>
    <row r="178" spans="1:16" s="17" customFormat="1" ht="17.25" customHeight="1" hidden="1">
      <c r="A178" s="173"/>
      <c r="B178" s="174" t="s">
        <v>103</v>
      </c>
      <c r="C178" s="174">
        <v>992</v>
      </c>
      <c r="D178" s="175" t="s">
        <v>41</v>
      </c>
      <c r="E178" s="175" t="s">
        <v>32</v>
      </c>
      <c r="F178" s="175"/>
      <c r="G178" s="175"/>
      <c r="H178" s="176">
        <f>'№5'!H288</f>
        <v>0</v>
      </c>
      <c r="I178" s="177"/>
      <c r="J178" s="217"/>
      <c r="K178" s="177"/>
      <c r="L178" s="177"/>
      <c r="M178" s="177"/>
      <c r="N178" s="177"/>
      <c r="O178" s="160">
        <f t="shared" si="4"/>
        <v>0</v>
      </c>
      <c r="P178" s="162" t="e">
        <f t="shared" si="5"/>
        <v>#DIV/0!</v>
      </c>
    </row>
    <row r="179" spans="1:16" s="17" customFormat="1" ht="36.75" customHeight="1" hidden="1">
      <c r="A179" s="169"/>
      <c r="B179" s="174" t="s">
        <v>279</v>
      </c>
      <c r="C179" s="174">
        <v>992</v>
      </c>
      <c r="D179" s="175" t="s">
        <v>41</v>
      </c>
      <c r="E179" s="175" t="s">
        <v>32</v>
      </c>
      <c r="F179" s="175" t="s">
        <v>278</v>
      </c>
      <c r="G179" s="175"/>
      <c r="H179" s="176">
        <f>H180</f>
        <v>50000</v>
      </c>
      <c r="I179" s="177"/>
      <c r="J179" s="217"/>
      <c r="K179" s="177"/>
      <c r="L179" s="177"/>
      <c r="M179" s="177"/>
      <c r="N179" s="177"/>
      <c r="O179" s="160">
        <f t="shared" si="4"/>
        <v>-50000</v>
      </c>
      <c r="P179" s="162">
        <f t="shared" si="5"/>
        <v>0</v>
      </c>
    </row>
    <row r="180" spans="1:16" s="17" customFormat="1" ht="36" customHeight="1" hidden="1">
      <c r="A180" s="169"/>
      <c r="B180" s="174" t="s">
        <v>66</v>
      </c>
      <c r="C180" s="174">
        <v>992</v>
      </c>
      <c r="D180" s="175" t="s">
        <v>41</v>
      </c>
      <c r="E180" s="175" t="s">
        <v>32</v>
      </c>
      <c r="F180" s="175" t="s">
        <v>280</v>
      </c>
      <c r="G180" s="175"/>
      <c r="H180" s="176">
        <f>H181</f>
        <v>50000</v>
      </c>
      <c r="I180" s="177"/>
      <c r="J180" s="217"/>
      <c r="K180" s="177"/>
      <c r="L180" s="177"/>
      <c r="M180" s="177"/>
      <c r="N180" s="177"/>
      <c r="O180" s="160">
        <f t="shared" si="4"/>
        <v>-50000</v>
      </c>
      <c r="P180" s="162">
        <f t="shared" si="5"/>
        <v>0</v>
      </c>
    </row>
    <row r="181" spans="1:16" s="17" customFormat="1" ht="37.5" customHeight="1" hidden="1">
      <c r="A181" s="169"/>
      <c r="B181" s="174" t="s">
        <v>282</v>
      </c>
      <c r="C181" s="174">
        <v>992</v>
      </c>
      <c r="D181" s="175" t="s">
        <v>41</v>
      </c>
      <c r="E181" s="175" t="s">
        <v>32</v>
      </c>
      <c r="F181" s="175" t="s">
        <v>281</v>
      </c>
      <c r="G181" s="175"/>
      <c r="H181" s="176">
        <f>H186</f>
        <v>50000</v>
      </c>
      <c r="I181" s="177"/>
      <c r="J181" s="217"/>
      <c r="K181" s="177"/>
      <c r="L181" s="177"/>
      <c r="M181" s="177"/>
      <c r="N181" s="177"/>
      <c r="O181" s="160">
        <f t="shared" si="4"/>
        <v>-50000</v>
      </c>
      <c r="P181" s="162">
        <f t="shared" si="5"/>
        <v>0</v>
      </c>
    </row>
    <row r="182" spans="1:16" s="17" customFormat="1" ht="18.75" hidden="1">
      <c r="A182" s="169"/>
      <c r="B182" s="164" t="s">
        <v>123</v>
      </c>
      <c r="C182" s="164">
        <v>992</v>
      </c>
      <c r="D182" s="168" t="s">
        <v>41</v>
      </c>
      <c r="E182" s="168" t="s">
        <v>34</v>
      </c>
      <c r="F182" s="168"/>
      <c r="G182" s="168"/>
      <c r="H182" s="167">
        <f>H183</f>
        <v>0</v>
      </c>
      <c r="I182" s="177"/>
      <c r="J182" s="217"/>
      <c r="K182" s="177"/>
      <c r="L182" s="177"/>
      <c r="M182" s="177"/>
      <c r="N182" s="177"/>
      <c r="O182" s="160">
        <f t="shared" si="4"/>
        <v>0</v>
      </c>
      <c r="P182" s="162" t="e">
        <f t="shared" si="5"/>
        <v>#DIV/0!</v>
      </c>
    </row>
    <row r="183" spans="1:16" s="17" customFormat="1" ht="37.5" hidden="1">
      <c r="A183" s="169"/>
      <c r="B183" s="174" t="s">
        <v>120</v>
      </c>
      <c r="C183" s="174">
        <v>992</v>
      </c>
      <c r="D183" s="175" t="s">
        <v>41</v>
      </c>
      <c r="E183" s="175" t="s">
        <v>34</v>
      </c>
      <c r="F183" s="175" t="s">
        <v>55</v>
      </c>
      <c r="G183" s="175"/>
      <c r="H183" s="176">
        <f>H184</f>
        <v>0</v>
      </c>
      <c r="I183" s="177"/>
      <c r="J183" s="217"/>
      <c r="K183" s="177"/>
      <c r="L183" s="177"/>
      <c r="M183" s="177"/>
      <c r="N183" s="177"/>
      <c r="O183" s="160">
        <f t="shared" si="4"/>
        <v>0</v>
      </c>
      <c r="P183" s="162" t="e">
        <f t="shared" si="5"/>
        <v>#DIV/0!</v>
      </c>
    </row>
    <row r="184" spans="1:16" s="17" customFormat="1" ht="75.75" customHeight="1" hidden="1">
      <c r="A184" s="169"/>
      <c r="B184" s="174" t="s">
        <v>121</v>
      </c>
      <c r="C184" s="174">
        <v>992</v>
      </c>
      <c r="D184" s="175" t="s">
        <v>41</v>
      </c>
      <c r="E184" s="175" t="s">
        <v>34</v>
      </c>
      <c r="F184" s="175" t="s">
        <v>122</v>
      </c>
      <c r="G184" s="175"/>
      <c r="H184" s="176">
        <f>H185</f>
        <v>0</v>
      </c>
      <c r="I184" s="177"/>
      <c r="J184" s="217"/>
      <c r="K184" s="177"/>
      <c r="L184" s="177"/>
      <c r="M184" s="177"/>
      <c r="N184" s="177"/>
      <c r="O184" s="160">
        <f t="shared" si="4"/>
        <v>0</v>
      </c>
      <c r="P184" s="162" t="e">
        <f t="shared" si="5"/>
        <v>#DIV/0!</v>
      </c>
    </row>
    <row r="185" spans="1:16" s="17" customFormat="1" ht="18.75" hidden="1">
      <c r="A185" s="169"/>
      <c r="B185" s="174" t="s">
        <v>38</v>
      </c>
      <c r="C185" s="174">
        <v>992</v>
      </c>
      <c r="D185" s="175" t="s">
        <v>41</v>
      </c>
      <c r="E185" s="175" t="s">
        <v>34</v>
      </c>
      <c r="F185" s="175" t="s">
        <v>122</v>
      </c>
      <c r="G185" s="175" t="s">
        <v>39</v>
      </c>
      <c r="H185" s="176">
        <v>0</v>
      </c>
      <c r="I185" s="177"/>
      <c r="J185" s="217"/>
      <c r="K185" s="177"/>
      <c r="L185" s="177"/>
      <c r="M185" s="177"/>
      <c r="N185" s="177"/>
      <c r="O185" s="160">
        <f t="shared" si="4"/>
        <v>0</v>
      </c>
      <c r="P185" s="162" t="e">
        <f t="shared" si="5"/>
        <v>#DIV/0!</v>
      </c>
    </row>
    <row r="186" spans="1:16" s="17" customFormat="1" ht="2.25" customHeight="1" hidden="1">
      <c r="A186" s="169"/>
      <c r="B186" s="174" t="s">
        <v>211</v>
      </c>
      <c r="C186" s="174">
        <v>992</v>
      </c>
      <c r="D186" s="175" t="s">
        <v>41</v>
      </c>
      <c r="E186" s="175" t="s">
        <v>32</v>
      </c>
      <c r="F186" s="175" t="s">
        <v>281</v>
      </c>
      <c r="G186" s="175" t="s">
        <v>210</v>
      </c>
      <c r="H186" s="176">
        <f>100000-50000</f>
        <v>50000</v>
      </c>
      <c r="I186" s="177"/>
      <c r="J186" s="217"/>
      <c r="K186" s="177"/>
      <c r="L186" s="177"/>
      <c r="M186" s="177"/>
      <c r="N186" s="177"/>
      <c r="O186" s="160">
        <f t="shared" si="4"/>
        <v>-50000</v>
      </c>
      <c r="P186" s="162">
        <f t="shared" si="5"/>
        <v>0</v>
      </c>
    </row>
    <row r="187" spans="1:16" s="62" customFormat="1" ht="18.75">
      <c r="A187" s="169" t="s">
        <v>626</v>
      </c>
      <c r="B187" s="294" t="s">
        <v>65</v>
      </c>
      <c r="C187" s="164"/>
      <c r="D187" s="168" t="s">
        <v>41</v>
      </c>
      <c r="E187" s="168" t="s">
        <v>1</v>
      </c>
      <c r="F187" s="168"/>
      <c r="G187" s="168"/>
      <c r="H187" s="167">
        <f>H188</f>
        <v>10000</v>
      </c>
      <c r="I187" s="172"/>
      <c r="J187" s="231">
        <f>J188</f>
        <v>0</v>
      </c>
      <c r="K187" s="172"/>
      <c r="L187" s="172"/>
      <c r="M187" s="172"/>
      <c r="N187" s="172"/>
      <c r="O187" s="160">
        <f>J187-H187</f>
        <v>-10000</v>
      </c>
      <c r="P187" s="162">
        <f>J187/H187*100</f>
        <v>0</v>
      </c>
    </row>
    <row r="188" spans="1:16" s="17" customFormat="1" ht="37.5">
      <c r="A188" s="169"/>
      <c r="B188" s="148" t="s">
        <v>618</v>
      </c>
      <c r="C188" s="174"/>
      <c r="D188" s="175" t="s">
        <v>41</v>
      </c>
      <c r="E188" s="175" t="s">
        <v>32</v>
      </c>
      <c r="F188" s="175"/>
      <c r="G188" s="175"/>
      <c r="H188" s="176">
        <v>10000</v>
      </c>
      <c r="I188" s="177"/>
      <c r="J188" s="217">
        <v>0</v>
      </c>
      <c r="K188" s="177"/>
      <c r="L188" s="177"/>
      <c r="M188" s="177"/>
      <c r="N188" s="177"/>
      <c r="O188" s="178">
        <f>J188-H188</f>
        <v>-10000</v>
      </c>
      <c r="P188" s="179">
        <f>J188/H188*100</f>
        <v>0</v>
      </c>
    </row>
    <row r="189" spans="1:16" s="12" customFormat="1" ht="18" customHeight="1">
      <c r="A189" s="169" t="s">
        <v>51</v>
      </c>
      <c r="B189" s="164" t="s">
        <v>104</v>
      </c>
      <c r="C189" s="164">
        <v>992</v>
      </c>
      <c r="D189" s="168" t="s">
        <v>40</v>
      </c>
      <c r="E189" s="168" t="s">
        <v>1</v>
      </c>
      <c r="F189" s="168"/>
      <c r="G189" s="168"/>
      <c r="H189" s="167">
        <f>'№5'!H303</f>
        <v>130000</v>
      </c>
      <c r="I189" s="172"/>
      <c r="J189" s="231">
        <f>J190</f>
        <v>121600</v>
      </c>
      <c r="K189" s="172"/>
      <c r="L189" s="172"/>
      <c r="M189" s="172"/>
      <c r="N189" s="172"/>
      <c r="O189" s="160">
        <f t="shared" si="4"/>
        <v>-8400</v>
      </c>
      <c r="P189" s="162">
        <f t="shared" si="5"/>
        <v>93.53846153846153</v>
      </c>
    </row>
    <row r="190" spans="1:16" ht="36.75" customHeight="1">
      <c r="A190" s="173"/>
      <c r="B190" s="174" t="s">
        <v>105</v>
      </c>
      <c r="C190" s="174">
        <v>992</v>
      </c>
      <c r="D190" s="175" t="s">
        <v>40</v>
      </c>
      <c r="E190" s="175" t="s">
        <v>35</v>
      </c>
      <c r="F190" s="175"/>
      <c r="G190" s="175"/>
      <c r="H190" s="176">
        <f>'№5'!H304</f>
        <v>130000</v>
      </c>
      <c r="I190" s="177"/>
      <c r="J190" s="217">
        <v>121600</v>
      </c>
      <c r="K190" s="177"/>
      <c r="L190" s="177"/>
      <c r="M190" s="177"/>
      <c r="N190" s="177"/>
      <c r="O190" s="178">
        <f t="shared" si="4"/>
        <v>-8400</v>
      </c>
      <c r="P190" s="179">
        <f t="shared" si="5"/>
        <v>93.53846153846153</v>
      </c>
    </row>
    <row r="191" spans="1:8" ht="56.25" hidden="1">
      <c r="A191" s="54"/>
      <c r="B191" s="44" t="s">
        <v>208</v>
      </c>
      <c r="C191" s="44">
        <v>992</v>
      </c>
      <c r="D191" s="45" t="s">
        <v>40</v>
      </c>
      <c r="E191" s="45" t="s">
        <v>35</v>
      </c>
      <c r="F191" s="45" t="s">
        <v>205</v>
      </c>
      <c r="G191" s="45"/>
      <c r="H191" s="43">
        <f>H192</f>
        <v>100000</v>
      </c>
    </row>
    <row r="192" spans="1:8" ht="56.25" hidden="1">
      <c r="A192" s="54"/>
      <c r="B192" s="44" t="s">
        <v>284</v>
      </c>
      <c r="C192" s="44">
        <v>992</v>
      </c>
      <c r="D192" s="45" t="s">
        <v>40</v>
      </c>
      <c r="E192" s="45" t="s">
        <v>35</v>
      </c>
      <c r="F192" s="45" t="s">
        <v>283</v>
      </c>
      <c r="G192" s="45"/>
      <c r="H192" s="43">
        <f>H193</f>
        <v>100000</v>
      </c>
    </row>
    <row r="193" spans="1:8" ht="37.5" customHeight="1" hidden="1">
      <c r="A193" s="54"/>
      <c r="B193" s="44" t="s">
        <v>286</v>
      </c>
      <c r="C193" s="44">
        <v>992</v>
      </c>
      <c r="D193" s="45" t="s">
        <v>40</v>
      </c>
      <c r="E193" s="45" t="s">
        <v>35</v>
      </c>
      <c r="F193" s="45" t="s">
        <v>285</v>
      </c>
      <c r="G193" s="45"/>
      <c r="H193" s="43">
        <f>H194</f>
        <v>100000</v>
      </c>
    </row>
    <row r="194" spans="1:8" ht="56.25" hidden="1">
      <c r="A194" s="54"/>
      <c r="B194" s="44" t="s">
        <v>211</v>
      </c>
      <c r="C194" s="44">
        <v>992</v>
      </c>
      <c r="D194" s="45" t="s">
        <v>40</v>
      </c>
      <c r="E194" s="45" t="s">
        <v>35</v>
      </c>
      <c r="F194" s="45" t="s">
        <v>285</v>
      </c>
      <c r="G194" s="45" t="s">
        <v>210</v>
      </c>
      <c r="H194" s="43">
        <v>100000</v>
      </c>
    </row>
    <row r="195" spans="1:8" ht="37.5" hidden="1">
      <c r="A195" s="54" t="s">
        <v>41</v>
      </c>
      <c r="B195" s="55" t="s">
        <v>77</v>
      </c>
      <c r="C195" s="55">
        <v>992</v>
      </c>
      <c r="D195" s="63" t="s">
        <v>43</v>
      </c>
      <c r="E195" s="63" t="s">
        <v>1</v>
      </c>
      <c r="F195" s="63"/>
      <c r="G195" s="63"/>
      <c r="H195" s="53">
        <f>'№5'!H310</f>
        <v>0</v>
      </c>
    </row>
    <row r="196" spans="1:8" ht="35.25" customHeight="1" hidden="1">
      <c r="A196" s="64"/>
      <c r="B196" s="44" t="s">
        <v>190</v>
      </c>
      <c r="C196" s="44">
        <v>992</v>
      </c>
      <c r="D196" s="45" t="s">
        <v>43</v>
      </c>
      <c r="E196" s="45" t="s">
        <v>32</v>
      </c>
      <c r="F196" s="45"/>
      <c r="G196" s="45"/>
      <c r="H196" s="43">
        <f>'№5'!H311</f>
        <v>0</v>
      </c>
    </row>
    <row r="197" spans="1:8" ht="37.5" hidden="1">
      <c r="A197" s="64"/>
      <c r="B197" s="65" t="s">
        <v>291</v>
      </c>
      <c r="C197" s="66">
        <v>992</v>
      </c>
      <c r="D197" s="67" t="s">
        <v>43</v>
      </c>
      <c r="E197" s="67" t="s">
        <v>32</v>
      </c>
      <c r="F197" s="67" t="s">
        <v>287</v>
      </c>
      <c r="G197" s="68"/>
      <c r="H197" s="50">
        <f>H198</f>
        <v>198000</v>
      </c>
    </row>
    <row r="198" spans="1:8" s="19" customFormat="1" ht="56.25" hidden="1">
      <c r="A198" s="54"/>
      <c r="B198" s="69" t="s">
        <v>292</v>
      </c>
      <c r="C198" s="69">
        <v>992</v>
      </c>
      <c r="D198" s="70" t="s">
        <v>43</v>
      </c>
      <c r="E198" s="70" t="s">
        <v>32</v>
      </c>
      <c r="F198" s="70" t="s">
        <v>288</v>
      </c>
      <c r="G198" s="70"/>
      <c r="H198" s="71">
        <f>H199</f>
        <v>198000</v>
      </c>
    </row>
    <row r="199" spans="1:8" s="19" customFormat="1" ht="56.25" hidden="1">
      <c r="A199" s="54"/>
      <c r="B199" s="69" t="s">
        <v>293</v>
      </c>
      <c r="C199" s="69">
        <v>992</v>
      </c>
      <c r="D199" s="70" t="s">
        <v>43</v>
      </c>
      <c r="E199" s="70" t="s">
        <v>32</v>
      </c>
      <c r="F199" s="70" t="s">
        <v>289</v>
      </c>
      <c r="G199" s="70"/>
      <c r="H199" s="72">
        <f>H200</f>
        <v>198000</v>
      </c>
    </row>
    <row r="200" spans="1:8" s="19" customFormat="1" ht="39.75" customHeight="1" hidden="1">
      <c r="A200" s="54"/>
      <c r="B200" s="69" t="s">
        <v>294</v>
      </c>
      <c r="C200" s="69">
        <v>992</v>
      </c>
      <c r="D200" s="70" t="s">
        <v>43</v>
      </c>
      <c r="E200" s="70" t="s">
        <v>32</v>
      </c>
      <c r="F200" s="70" t="s">
        <v>289</v>
      </c>
      <c r="G200" s="70" t="s">
        <v>290</v>
      </c>
      <c r="H200" s="72">
        <v>198000</v>
      </c>
    </row>
    <row r="201" spans="1:8" s="19" customFormat="1" ht="23.25" customHeight="1">
      <c r="A201" s="27"/>
      <c r="B201" s="46"/>
      <c r="C201" s="46"/>
      <c r="D201" s="47"/>
      <c r="E201" s="47"/>
      <c r="F201" s="47"/>
      <c r="G201" s="47"/>
      <c r="H201" s="48"/>
    </row>
    <row r="202" spans="1:2" ht="18.75">
      <c r="A202" s="28" t="s">
        <v>306</v>
      </c>
      <c r="B202" s="23"/>
    </row>
    <row r="203" spans="1:8" ht="18.75">
      <c r="A203" s="1" t="s">
        <v>539</v>
      </c>
      <c r="B203" s="23"/>
      <c r="H203" s="2"/>
    </row>
    <row r="204" spans="1:16" ht="18.75">
      <c r="A204" s="1" t="s">
        <v>108</v>
      </c>
      <c r="H204" s="11"/>
      <c r="P204" s="29" t="s">
        <v>569</v>
      </c>
    </row>
  </sheetData>
  <sheetProtection/>
  <mergeCells count="11">
    <mergeCell ref="O10:O11"/>
    <mergeCell ref="P10:P11"/>
    <mergeCell ref="J3:P3"/>
    <mergeCell ref="B6:H6"/>
    <mergeCell ref="B7:H7"/>
    <mergeCell ref="A10:A11"/>
    <mergeCell ref="B10:B11"/>
    <mergeCell ref="D10:G10"/>
    <mergeCell ref="H10:H11"/>
    <mergeCell ref="A8:P8"/>
    <mergeCell ref="J10:J11"/>
  </mergeCells>
  <printOptions/>
  <pageMargins left="0" right="0" top="0.7480314960629921" bottom="0.7480314960629921" header="0" footer="0"/>
  <pageSetup horizontalDpi="600" verticalDpi="600" orientation="portrait" paperSize="9" scale="84" r:id="rId2"/>
  <headerFooter differentFirst="1">
    <oddHeader>&amp;C&amp;P</oddHeader>
    <firstHeader>&amp;C&amp;P</firstHeader>
  </headerFooter>
  <rowBreaks count="1" manualBreakCount="1">
    <brk id="52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95"/>
  <sheetViews>
    <sheetView view="pageBreakPreview" zoomScale="85" zoomScaleSheetLayoutView="85" workbookViewId="0" topLeftCell="A1">
      <selection activeCell="B2" sqref="B2"/>
    </sheetView>
  </sheetViews>
  <sheetFormatPr defaultColWidth="9.140625" defaultRowHeight="12.75"/>
  <cols>
    <col min="1" max="1" width="47.8515625" style="239" customWidth="1"/>
    <col min="2" max="2" width="17.28125" style="240" customWidth="1"/>
    <col min="3" max="3" width="7.28125" style="207" customWidth="1"/>
    <col min="4" max="4" width="27.57421875" style="207" customWidth="1"/>
    <col min="5" max="5" width="18.28125" style="208" customWidth="1"/>
    <col min="6" max="6" width="15.7109375" style="209" customWidth="1"/>
    <col min="7" max="7" width="19.28125" style="207" customWidth="1"/>
    <col min="8" max="8" width="15.7109375" style="207" customWidth="1"/>
    <col min="9" max="9" width="11.7109375" style="207" bestFit="1" customWidth="1"/>
    <col min="10" max="16384" width="9.140625" style="207" customWidth="1"/>
  </cols>
  <sheetData>
    <row r="1" spans="1:7" s="199" customFormat="1" ht="18.75">
      <c r="A1" s="198"/>
      <c r="E1" s="322" t="s">
        <v>583</v>
      </c>
      <c r="F1" s="322"/>
      <c r="G1" s="322"/>
    </row>
    <row r="2" spans="1:7" s="199" customFormat="1" ht="75" customHeight="1">
      <c r="A2" s="198"/>
      <c r="E2" s="323" t="s">
        <v>636</v>
      </c>
      <c r="F2" s="323"/>
      <c r="G2" s="323"/>
    </row>
    <row r="3" spans="1:7" s="200" customFormat="1" ht="81" customHeight="1">
      <c r="A3" s="324" t="s">
        <v>622</v>
      </c>
      <c r="B3" s="324"/>
      <c r="C3" s="324"/>
      <c r="D3" s="324"/>
      <c r="E3" s="324"/>
      <c r="F3" s="324"/>
      <c r="G3" s="324"/>
    </row>
    <row r="4" spans="1:6" s="200" customFormat="1" ht="3.75" customHeight="1" hidden="1">
      <c r="A4" s="201"/>
      <c r="B4" s="201"/>
      <c r="C4" s="201"/>
      <c r="D4" s="201"/>
      <c r="E4" s="202"/>
      <c r="F4" s="203"/>
    </row>
    <row r="5" spans="1:7" ht="17.25" customHeight="1">
      <c r="A5" s="204"/>
      <c r="B5" s="205"/>
      <c r="C5" s="206"/>
      <c r="G5" s="210" t="s">
        <v>24</v>
      </c>
    </row>
    <row r="6" spans="1:7" s="73" customFormat="1" ht="75.75" customHeight="1">
      <c r="A6" s="288" t="s">
        <v>591</v>
      </c>
      <c r="B6" s="195" t="s">
        <v>28</v>
      </c>
      <c r="C6" s="195" t="s">
        <v>74</v>
      </c>
      <c r="D6" s="289" t="s">
        <v>590</v>
      </c>
      <c r="E6" s="194" t="s">
        <v>585</v>
      </c>
      <c r="F6" s="194" t="s">
        <v>586</v>
      </c>
      <c r="G6" s="289" t="s">
        <v>587</v>
      </c>
    </row>
    <row r="7" spans="1:9" s="211" customFormat="1" ht="19.5" customHeight="1">
      <c r="A7" s="165" t="s">
        <v>76</v>
      </c>
      <c r="B7" s="166"/>
      <c r="C7" s="166"/>
      <c r="D7" s="167">
        <f>D18+D51+D171+D175+D189+D225+D229+D248+D252+D255+D277</f>
        <v>21748364.79</v>
      </c>
      <c r="E7" s="167">
        <f>E18+E51+E171+E175+E189+E225+E229+E248+E252+E255+E277</f>
        <v>21188365.72</v>
      </c>
      <c r="F7" s="192">
        <f>E7-D7</f>
        <v>-559999.0700000003</v>
      </c>
      <c r="G7" s="216">
        <f>E7/D7*100</f>
        <v>97.4250980457276</v>
      </c>
      <c r="H7" s="241">
        <f>21748364.79-D7</f>
        <v>0</v>
      </c>
      <c r="I7" s="241"/>
    </row>
    <row r="8" spans="1:7" s="211" customFormat="1" ht="17.25" customHeight="1" hidden="1">
      <c r="A8" s="165"/>
      <c r="B8" s="166"/>
      <c r="C8" s="166"/>
      <c r="D8" s="167"/>
      <c r="E8" s="192"/>
      <c r="F8" s="192"/>
      <c r="G8" s="193"/>
    </row>
    <row r="9" spans="1:7" s="211" customFormat="1" ht="37.5" hidden="1">
      <c r="A9" s="164" t="s">
        <v>315</v>
      </c>
      <c r="B9" s="166"/>
      <c r="C9" s="166"/>
      <c r="D9" s="167">
        <f>D10</f>
        <v>0</v>
      </c>
      <c r="E9" s="192"/>
      <c r="F9" s="192"/>
      <c r="G9" s="193"/>
    </row>
    <row r="10" spans="1:7" s="211" customFormat="1" ht="93.75" hidden="1">
      <c r="A10" s="164" t="s">
        <v>316</v>
      </c>
      <c r="B10" s="168"/>
      <c r="C10" s="168"/>
      <c r="D10" s="167">
        <f>D11</f>
        <v>0</v>
      </c>
      <c r="E10" s="192"/>
      <c r="F10" s="192"/>
      <c r="G10" s="193"/>
    </row>
    <row r="11" spans="1:7" s="211" customFormat="1" ht="37.5" hidden="1">
      <c r="A11" s="164" t="s">
        <v>219</v>
      </c>
      <c r="B11" s="168" t="s">
        <v>218</v>
      </c>
      <c r="C11" s="168"/>
      <c r="D11" s="167">
        <f>D12</f>
        <v>0</v>
      </c>
      <c r="E11" s="192"/>
      <c r="F11" s="192"/>
      <c r="G11" s="193"/>
    </row>
    <row r="12" spans="1:7" s="211" customFormat="1" ht="18.75" hidden="1">
      <c r="A12" s="164" t="s">
        <v>221</v>
      </c>
      <c r="B12" s="168" t="s">
        <v>220</v>
      </c>
      <c r="C12" s="168"/>
      <c r="D12" s="167">
        <f>D13</f>
        <v>0</v>
      </c>
      <c r="E12" s="192"/>
      <c r="F12" s="192"/>
      <c r="G12" s="193"/>
    </row>
    <row r="13" spans="1:7" s="211" customFormat="1" ht="18.75" hidden="1">
      <c r="A13" s="164" t="s">
        <v>317</v>
      </c>
      <c r="B13" s="168" t="s">
        <v>318</v>
      </c>
      <c r="C13" s="168"/>
      <c r="D13" s="167">
        <f>D14</f>
        <v>0</v>
      </c>
      <c r="E13" s="192"/>
      <c r="F13" s="192"/>
      <c r="G13" s="193"/>
    </row>
    <row r="14" spans="1:7" s="211" customFormat="1" ht="18" customHeight="1" hidden="1">
      <c r="A14" s="164" t="s">
        <v>308</v>
      </c>
      <c r="B14" s="168" t="s">
        <v>318</v>
      </c>
      <c r="C14" s="168" t="s">
        <v>307</v>
      </c>
      <c r="D14" s="167">
        <v>0</v>
      </c>
      <c r="E14" s="192"/>
      <c r="F14" s="192"/>
      <c r="G14" s="193"/>
    </row>
    <row r="15" spans="1:7" s="211" customFormat="1" ht="34.5" customHeight="1" hidden="1">
      <c r="A15" s="164" t="s">
        <v>480</v>
      </c>
      <c r="B15" s="166"/>
      <c r="C15" s="166"/>
      <c r="D15" s="167" t="e">
        <f>D16+D59+D68+#REF!+D118+#REF!+D157+#REF!+#REF!+#REF!</f>
        <v>#REF!</v>
      </c>
      <c r="E15" s="192"/>
      <c r="F15" s="192"/>
      <c r="G15" s="193"/>
    </row>
    <row r="16" spans="1:7" s="214" customFormat="1" ht="18.75" hidden="1">
      <c r="A16" s="164" t="s">
        <v>31</v>
      </c>
      <c r="B16" s="170"/>
      <c r="C16" s="171"/>
      <c r="D16" s="167" t="e">
        <f>D17+#REF!+D28+D33+D43+D47</f>
        <v>#REF!</v>
      </c>
      <c r="E16" s="212"/>
      <c r="F16" s="212"/>
      <c r="G16" s="213"/>
    </row>
    <row r="17" spans="1:7" s="214" customFormat="1" ht="72" customHeight="1" hidden="1">
      <c r="A17" s="164" t="s">
        <v>33</v>
      </c>
      <c r="B17" s="168"/>
      <c r="C17" s="168"/>
      <c r="D17" s="167" t="e">
        <f>#REF!</f>
        <v>#REF!</v>
      </c>
      <c r="E17" s="212"/>
      <c r="F17" s="212"/>
      <c r="G17" s="213"/>
    </row>
    <row r="18" spans="1:8" s="214" customFormat="1" ht="37.5">
      <c r="A18" s="164" t="s">
        <v>333</v>
      </c>
      <c r="B18" s="168" t="s">
        <v>373</v>
      </c>
      <c r="C18" s="168"/>
      <c r="D18" s="215">
        <f>D23+D27</f>
        <v>5367365</v>
      </c>
      <c r="E18" s="215">
        <f>E23+E27</f>
        <v>5248508.750000001</v>
      </c>
      <c r="F18" s="216">
        <f aca="true" t="shared" si="0" ref="F18:F83">E18-D18</f>
        <v>-118856.24999999907</v>
      </c>
      <c r="G18" s="216">
        <f aca="true" t="shared" si="1" ref="G18:G83">E18/D18*100</f>
        <v>97.7855754173603</v>
      </c>
      <c r="H18" s="298"/>
    </row>
    <row r="19" spans="1:7" ht="18" customHeight="1" hidden="1">
      <c r="A19" s="174"/>
      <c r="B19" s="166"/>
      <c r="C19" s="166"/>
      <c r="D19" s="215" t="e">
        <f>D20+D68+#REF!+D105+D131+#REF!+#REF!+#REF!+#REF!+#REF!</f>
        <v>#REF!</v>
      </c>
      <c r="E19" s="217"/>
      <c r="F19" s="216" t="e">
        <f t="shared" si="0"/>
        <v>#REF!</v>
      </c>
      <c r="G19" s="218" t="e">
        <f t="shared" si="1"/>
        <v>#REF!</v>
      </c>
    </row>
    <row r="20" spans="1:7" ht="18" customHeight="1" hidden="1">
      <c r="A20" s="174"/>
      <c r="B20" s="219"/>
      <c r="C20" s="220"/>
      <c r="D20" s="215">
        <f>D21+D26+D42+D46+D48+D51</f>
        <v>1542013</v>
      </c>
      <c r="E20" s="217"/>
      <c r="F20" s="216">
        <f t="shared" si="0"/>
        <v>-1542013</v>
      </c>
      <c r="G20" s="218">
        <f t="shared" si="1"/>
        <v>0</v>
      </c>
    </row>
    <row r="21" spans="1:7" ht="18" customHeight="1" hidden="1">
      <c r="A21" s="174"/>
      <c r="B21" s="175"/>
      <c r="C21" s="175"/>
      <c r="D21" s="221">
        <f>D22</f>
        <v>766469</v>
      </c>
      <c r="E21" s="217"/>
      <c r="F21" s="216">
        <f t="shared" si="0"/>
        <v>-766469</v>
      </c>
      <c r="G21" s="218">
        <f t="shared" si="1"/>
        <v>0</v>
      </c>
    </row>
    <row r="22" spans="1:7" ht="18" customHeight="1" hidden="1">
      <c r="A22" s="174"/>
      <c r="B22" s="175" t="s">
        <v>332</v>
      </c>
      <c r="C22" s="175"/>
      <c r="D22" s="221">
        <f>D23</f>
        <v>766469</v>
      </c>
      <c r="E22" s="217"/>
      <c r="F22" s="216">
        <f t="shared" si="0"/>
        <v>-766469</v>
      </c>
      <c r="G22" s="218">
        <f t="shared" si="1"/>
        <v>0</v>
      </c>
    </row>
    <row r="23" spans="1:7" ht="36.75" customHeight="1">
      <c r="A23" s="174" t="s">
        <v>334</v>
      </c>
      <c r="B23" s="175" t="s">
        <v>374</v>
      </c>
      <c r="C23" s="175"/>
      <c r="D23" s="221">
        <f>D24</f>
        <v>766469</v>
      </c>
      <c r="E23" s="217">
        <f>E24</f>
        <v>765968.99</v>
      </c>
      <c r="F23" s="218">
        <f t="shared" si="0"/>
        <v>-500.0100000000093</v>
      </c>
      <c r="G23" s="218">
        <f t="shared" si="1"/>
        <v>99.93476448493024</v>
      </c>
    </row>
    <row r="24" spans="1:7" ht="39.75" customHeight="1">
      <c r="A24" s="174" t="s">
        <v>202</v>
      </c>
      <c r="B24" s="175" t="s">
        <v>375</v>
      </c>
      <c r="C24" s="175"/>
      <c r="D24" s="221">
        <f>D25+D26</f>
        <v>766469</v>
      </c>
      <c r="E24" s="217">
        <f>E25</f>
        <v>765968.99</v>
      </c>
      <c r="F24" s="218">
        <f t="shared" si="0"/>
        <v>-500.0100000000093</v>
      </c>
      <c r="G24" s="218">
        <f t="shared" si="1"/>
        <v>99.93476448493024</v>
      </c>
    </row>
    <row r="25" spans="1:7" ht="114" customHeight="1">
      <c r="A25" s="174" t="str">
        <f>'№5'!B33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175" t="s">
        <v>375</v>
      </c>
      <c r="C25" s="175" t="s">
        <v>203</v>
      </c>
      <c r="D25" s="221">
        <f>'№5'!H33</f>
        <v>766469</v>
      </c>
      <c r="E25" s="217">
        <v>765968.99</v>
      </c>
      <c r="F25" s="218">
        <f t="shared" si="0"/>
        <v>-500.0100000000093</v>
      </c>
      <c r="G25" s="218">
        <f t="shared" si="1"/>
        <v>99.93476448493024</v>
      </c>
    </row>
    <row r="26" spans="1:7" ht="37.5" hidden="1">
      <c r="A26" s="174" t="str">
        <f>'№5'!B19</f>
        <v>Расходы на обеспечение функций органов местного самоуправления</v>
      </c>
      <c r="B26" s="175" t="s">
        <v>335</v>
      </c>
      <c r="C26" s="175" t="s">
        <v>210</v>
      </c>
      <c r="D26" s="221"/>
      <c r="E26" s="217"/>
      <c r="F26" s="218">
        <f t="shared" si="0"/>
        <v>0</v>
      </c>
      <c r="G26" s="218" t="e">
        <f t="shared" si="1"/>
        <v>#DIV/0!</v>
      </c>
    </row>
    <row r="27" spans="1:7" ht="57.75" customHeight="1">
      <c r="A27" s="174" t="str">
        <f>'№5'!B36</f>
        <v>Обеспечение деятельности муниципальных и немунициальных служащих</v>
      </c>
      <c r="B27" s="175" t="s">
        <v>376</v>
      </c>
      <c r="C27" s="175"/>
      <c r="D27" s="221">
        <f>D29+D37+D48+D41</f>
        <v>4600896</v>
      </c>
      <c r="E27" s="221">
        <f>E29+E37+E48</f>
        <v>4482539.760000001</v>
      </c>
      <c r="F27" s="218">
        <f t="shared" si="0"/>
        <v>-118356.23999999929</v>
      </c>
      <c r="G27" s="218">
        <f t="shared" si="1"/>
        <v>97.42753933146936</v>
      </c>
    </row>
    <row r="28" spans="1:7" ht="18" customHeight="1" hidden="1">
      <c r="A28" s="181"/>
      <c r="B28" s="175"/>
      <c r="C28" s="175"/>
      <c r="D28" s="221"/>
      <c r="E28" s="217"/>
      <c r="F28" s="218">
        <f t="shared" si="0"/>
        <v>0</v>
      </c>
      <c r="G28" s="218" t="e">
        <f t="shared" si="1"/>
        <v>#DIV/0!</v>
      </c>
    </row>
    <row r="29" spans="1:7" ht="38.25" customHeight="1">
      <c r="A29" s="174" t="str">
        <f>'№5'!B37</f>
        <v>Расходы на обеспечение функций органов местного самоуправления</v>
      </c>
      <c r="B29" s="175" t="s">
        <v>377</v>
      </c>
      <c r="C29" s="175"/>
      <c r="D29" s="221">
        <f>D31+D32+D34</f>
        <v>4151752</v>
      </c>
      <c r="E29" s="221">
        <f>E31+E32+E34+E41</f>
        <v>4283842.57</v>
      </c>
      <c r="F29" s="218">
        <f t="shared" si="0"/>
        <v>132090.5700000003</v>
      </c>
      <c r="G29" s="218">
        <f t="shared" si="1"/>
        <v>103.18156214533045</v>
      </c>
    </row>
    <row r="30" spans="1:7" ht="18.75" hidden="1">
      <c r="A30" s="174"/>
      <c r="B30" s="175"/>
      <c r="C30" s="175"/>
      <c r="D30" s="221"/>
      <c r="E30" s="217"/>
      <c r="F30" s="218">
        <f t="shared" si="0"/>
        <v>0</v>
      </c>
      <c r="G30" s="218" t="e">
        <f t="shared" si="1"/>
        <v>#DIV/0!</v>
      </c>
    </row>
    <row r="31" spans="1:7" ht="113.25" customHeight="1">
      <c r="A31" s="174" t="str">
        <f>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175" t="s">
        <v>377</v>
      </c>
      <c r="C31" s="175" t="s">
        <v>203</v>
      </c>
      <c r="D31" s="221">
        <f>'№5'!H38</f>
        <v>3524605</v>
      </c>
      <c r="E31" s="217">
        <v>3491707.22</v>
      </c>
      <c r="F31" s="218">
        <f t="shared" si="0"/>
        <v>-32897.779999999795</v>
      </c>
      <c r="G31" s="218">
        <f t="shared" si="1"/>
        <v>99.06662505443873</v>
      </c>
    </row>
    <row r="32" spans="1:7" ht="41.25" customHeight="1">
      <c r="A32" s="174" t="s">
        <v>211</v>
      </c>
      <c r="B32" s="175" t="s">
        <v>377</v>
      </c>
      <c r="C32" s="175" t="s">
        <v>210</v>
      </c>
      <c r="D32" s="221">
        <f>'№5'!H39</f>
        <v>586147</v>
      </c>
      <c r="E32" s="217">
        <v>506609.2</v>
      </c>
      <c r="F32" s="218">
        <f t="shared" si="0"/>
        <v>-79537.79999999999</v>
      </c>
      <c r="G32" s="218">
        <f t="shared" si="1"/>
        <v>86.43040056504597</v>
      </c>
    </row>
    <row r="33" spans="1:7" ht="18.75" hidden="1">
      <c r="A33" s="174"/>
      <c r="B33" s="175" t="s">
        <v>331</v>
      </c>
      <c r="C33" s="175"/>
      <c r="D33" s="221"/>
      <c r="E33" s="217"/>
      <c r="F33" s="218">
        <f t="shared" si="0"/>
        <v>0</v>
      </c>
      <c r="G33" s="218" t="e">
        <f t="shared" si="1"/>
        <v>#DIV/0!</v>
      </c>
    </row>
    <row r="34" spans="1:7" ht="18.75">
      <c r="A34" s="174" t="str">
        <f>'№5'!B40</f>
        <v>Иные бюджетные ассигнования</v>
      </c>
      <c r="B34" s="175" t="s">
        <v>377</v>
      </c>
      <c r="C34" s="175" t="s">
        <v>212</v>
      </c>
      <c r="D34" s="221">
        <f>'№5'!H40</f>
        <v>41000</v>
      </c>
      <c r="E34" s="217">
        <v>40226.15</v>
      </c>
      <c r="F34" s="218">
        <f t="shared" si="0"/>
        <v>-773.8499999999985</v>
      </c>
      <c r="G34" s="218">
        <f t="shared" si="1"/>
        <v>98.11256097560977</v>
      </c>
    </row>
    <row r="35" spans="1:7" ht="36" customHeight="1" hidden="1">
      <c r="A35" s="174" t="str">
        <f>'№5'!B25</f>
        <v>Расходы на передачу полномочий из поселений</v>
      </c>
      <c r="B35" s="175" t="s">
        <v>416</v>
      </c>
      <c r="C35" s="175"/>
      <c r="D35" s="221">
        <f>D36</f>
        <v>1700</v>
      </c>
      <c r="E35" s="217"/>
      <c r="F35" s="218">
        <f t="shared" si="0"/>
        <v>-1700</v>
      </c>
      <c r="G35" s="218">
        <f t="shared" si="1"/>
        <v>0</v>
      </c>
    </row>
    <row r="36" spans="1:7" ht="18.75" hidden="1">
      <c r="A36" s="174" t="str">
        <f>'№5'!B26</f>
        <v>Межбюджетные трансферты</v>
      </c>
      <c r="B36" s="175" t="s">
        <v>416</v>
      </c>
      <c r="C36" s="175" t="s">
        <v>307</v>
      </c>
      <c r="D36" s="221">
        <f>'№5'!H26</f>
        <v>1700</v>
      </c>
      <c r="E36" s="217"/>
      <c r="F36" s="218">
        <f t="shared" si="0"/>
        <v>-1700</v>
      </c>
      <c r="G36" s="218">
        <f t="shared" si="1"/>
        <v>0</v>
      </c>
    </row>
    <row r="37" spans="1:7" ht="93.75">
      <c r="A37" s="174" t="str">
        <f>'№5'!B42</f>
        <v>Осуществление отдельных полномочий Краснодарского края по образованию и организации деятельности административных комиссий</v>
      </c>
      <c r="B37" s="175" t="s">
        <v>378</v>
      </c>
      <c r="C37" s="175"/>
      <c r="D37" s="221">
        <f>D38</f>
        <v>3800</v>
      </c>
      <c r="E37" s="217">
        <v>3800</v>
      </c>
      <c r="F37" s="218">
        <f>E37-D37</f>
        <v>0</v>
      </c>
      <c r="G37" s="218">
        <f>E37/D37*100</f>
        <v>100</v>
      </c>
    </row>
    <row r="38" spans="1:7" ht="56.25">
      <c r="A38" s="174" t="str">
        <f>A32</f>
        <v>Закупка товаров, работ и услуг для государственных (муниципальных)нужд</v>
      </c>
      <c r="B38" s="175" t="s">
        <v>378</v>
      </c>
      <c r="C38" s="175" t="s">
        <v>210</v>
      </c>
      <c r="D38" s="221">
        <f>'№5'!H42</f>
        <v>3800</v>
      </c>
      <c r="E38" s="217">
        <v>3800</v>
      </c>
      <c r="F38" s="218">
        <f>E38-D38</f>
        <v>0</v>
      </c>
      <c r="G38" s="218">
        <f>E38/D38*100</f>
        <v>100</v>
      </c>
    </row>
    <row r="39" spans="1:7" ht="18.75" hidden="1">
      <c r="A39" s="174"/>
      <c r="B39" s="175"/>
      <c r="C39" s="175"/>
      <c r="D39" s="221"/>
      <c r="E39" s="217"/>
      <c r="F39" s="218"/>
      <c r="G39" s="218"/>
    </row>
    <row r="40" spans="1:7" ht="114" customHeight="1" hidden="1">
      <c r="A40" s="174"/>
      <c r="B40" s="175"/>
      <c r="C40" s="175"/>
      <c r="D40" s="221"/>
      <c r="E40" s="217"/>
      <c r="F40" s="218"/>
      <c r="G40" s="218"/>
    </row>
    <row r="41" spans="1:7" ht="56.25">
      <c r="A41" s="174" t="str">
        <f>'№5'!B94</f>
        <v>Осуществление первичного воинского учета на территориях, где отсутствуют военные комиссариаты</v>
      </c>
      <c r="B41" s="175" t="s">
        <v>382</v>
      </c>
      <c r="C41" s="175"/>
      <c r="D41" s="221">
        <f>D42</f>
        <v>245300</v>
      </c>
      <c r="E41" s="217">
        <v>245300</v>
      </c>
      <c r="F41" s="218">
        <f t="shared" si="0"/>
        <v>0</v>
      </c>
      <c r="G41" s="218">
        <f t="shared" si="1"/>
        <v>100</v>
      </c>
    </row>
    <row r="42" spans="1:7" ht="131.25">
      <c r="A42" s="174" t="str">
        <f>'№5'!B38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175" t="s">
        <v>382</v>
      </c>
      <c r="C42" s="175" t="s">
        <v>203</v>
      </c>
      <c r="D42" s="221">
        <f>'№5'!H94</f>
        <v>245300</v>
      </c>
      <c r="E42" s="217">
        <v>245300</v>
      </c>
      <c r="F42" s="218">
        <f t="shared" si="0"/>
        <v>0</v>
      </c>
      <c r="G42" s="218">
        <f t="shared" si="1"/>
        <v>100</v>
      </c>
    </row>
    <row r="43" spans="1:7" ht="18" customHeight="1" hidden="1">
      <c r="A43" s="174"/>
      <c r="B43" s="175"/>
      <c r="C43" s="175"/>
      <c r="D43" s="221"/>
      <c r="E43" s="217"/>
      <c r="F43" s="218">
        <f t="shared" si="0"/>
        <v>0</v>
      </c>
      <c r="G43" s="218" t="e">
        <f t="shared" si="1"/>
        <v>#DIV/0!</v>
      </c>
    </row>
    <row r="44" spans="1:7" ht="18.75" hidden="1">
      <c r="A44" s="174"/>
      <c r="B44" s="175"/>
      <c r="C44" s="175"/>
      <c r="D44" s="221"/>
      <c r="E44" s="217"/>
      <c r="F44" s="218">
        <f t="shared" si="0"/>
        <v>0</v>
      </c>
      <c r="G44" s="218" t="e">
        <f t="shared" si="1"/>
        <v>#DIV/0!</v>
      </c>
    </row>
    <row r="45" spans="1:7" ht="18" customHeight="1" hidden="1">
      <c r="A45" s="174"/>
      <c r="B45" s="175"/>
      <c r="C45" s="175"/>
      <c r="D45" s="221"/>
      <c r="E45" s="217"/>
      <c r="F45" s="218">
        <f t="shared" si="0"/>
        <v>0</v>
      </c>
      <c r="G45" s="218" t="e">
        <f t="shared" si="1"/>
        <v>#DIV/0!</v>
      </c>
    </row>
    <row r="46" spans="1:10" ht="75.75" customHeight="1" hidden="1">
      <c r="A46" s="174"/>
      <c r="B46" s="175"/>
      <c r="C46" s="175"/>
      <c r="D46" s="221"/>
      <c r="E46" s="217"/>
      <c r="F46" s="218">
        <f t="shared" si="0"/>
        <v>0</v>
      </c>
      <c r="G46" s="218" t="e">
        <f t="shared" si="1"/>
        <v>#DIV/0!</v>
      </c>
      <c r="H46" s="199"/>
      <c r="I46" s="199"/>
      <c r="J46" s="199"/>
    </row>
    <row r="47" spans="1:7" ht="40.5" customHeight="1" hidden="1">
      <c r="A47" s="174"/>
      <c r="B47" s="175"/>
      <c r="C47" s="175"/>
      <c r="D47" s="221"/>
      <c r="E47" s="217"/>
      <c r="F47" s="218">
        <f t="shared" si="0"/>
        <v>0</v>
      </c>
      <c r="G47" s="218" t="e">
        <f t="shared" si="1"/>
        <v>#DIV/0!</v>
      </c>
    </row>
    <row r="48" spans="1:10" ht="59.25" customHeight="1">
      <c r="A48" s="174" t="str">
        <f>A41</f>
        <v>Осуществление первичного воинского учета на территориях, где отсутствуют военные комиссариаты</v>
      </c>
      <c r="B48" s="175" t="s">
        <v>383</v>
      </c>
      <c r="C48" s="175"/>
      <c r="D48" s="221">
        <f>D49+D50</f>
        <v>200044</v>
      </c>
      <c r="E48" s="221">
        <f>E49+E50</f>
        <v>194897.19</v>
      </c>
      <c r="F48" s="218">
        <f t="shared" si="0"/>
        <v>-5146.809999999998</v>
      </c>
      <c r="G48" s="218">
        <f t="shared" si="1"/>
        <v>97.42716102457459</v>
      </c>
      <c r="H48" s="199"/>
      <c r="I48" s="199"/>
      <c r="J48" s="199"/>
    </row>
    <row r="49" spans="1:10" ht="111.75" customHeight="1">
      <c r="A49" s="174" t="str">
        <f>A42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175" t="s">
        <v>383</v>
      </c>
      <c r="C49" s="175" t="s">
        <v>203</v>
      </c>
      <c r="D49" s="221">
        <f>'№5'!H97</f>
        <v>121968</v>
      </c>
      <c r="E49" s="217">
        <v>120976.3</v>
      </c>
      <c r="F49" s="218">
        <f t="shared" si="0"/>
        <v>-991.6999999999971</v>
      </c>
      <c r="G49" s="218">
        <f t="shared" si="1"/>
        <v>99.1869178800997</v>
      </c>
      <c r="H49" s="199"/>
      <c r="I49" s="199"/>
      <c r="J49" s="199"/>
    </row>
    <row r="50" spans="1:10" ht="39" customHeight="1">
      <c r="A50" s="174" t="s">
        <v>211</v>
      </c>
      <c r="B50" s="175" t="s">
        <v>383</v>
      </c>
      <c r="C50" s="175" t="s">
        <v>210</v>
      </c>
      <c r="D50" s="221">
        <f>'№5'!H99</f>
        <v>78076</v>
      </c>
      <c r="E50" s="217">
        <v>73920.89</v>
      </c>
      <c r="F50" s="218">
        <f t="shared" si="0"/>
        <v>-4155.110000000001</v>
      </c>
      <c r="G50" s="218">
        <f t="shared" si="1"/>
        <v>94.67812131769045</v>
      </c>
      <c r="H50" s="199"/>
      <c r="I50" s="199"/>
      <c r="J50" s="199"/>
    </row>
    <row r="51" spans="1:7" s="214" customFormat="1" ht="36.75" customHeight="1">
      <c r="A51" s="164" t="str">
        <f>'№5'!B130</f>
        <v>Мероприятия и ведомственные целевые программы администрации</v>
      </c>
      <c r="B51" s="168" t="s">
        <v>379</v>
      </c>
      <c r="C51" s="168"/>
      <c r="D51" s="215">
        <f>D57+D89+D151+D168+D148</f>
        <v>330200</v>
      </c>
      <c r="E51" s="215">
        <f>E57+E89+E151+E168+E148</f>
        <v>278074.2</v>
      </c>
      <c r="F51" s="216">
        <f t="shared" si="0"/>
        <v>-52125.79999999999</v>
      </c>
      <c r="G51" s="216">
        <f t="shared" si="1"/>
        <v>84.21387038158691</v>
      </c>
    </row>
    <row r="52" spans="1:7" ht="18" customHeight="1" hidden="1">
      <c r="A52" s="174"/>
      <c r="B52" s="175"/>
      <c r="C52" s="175"/>
      <c r="D52" s="221"/>
      <c r="E52" s="221"/>
      <c r="F52" s="218">
        <f t="shared" si="0"/>
        <v>0</v>
      </c>
      <c r="G52" s="218" t="e">
        <f t="shared" si="1"/>
        <v>#DIV/0!</v>
      </c>
    </row>
    <row r="53" spans="1:7" ht="18.75" hidden="1">
      <c r="A53" s="174"/>
      <c r="B53" s="175"/>
      <c r="C53" s="175"/>
      <c r="D53" s="221"/>
      <c r="E53" s="221"/>
      <c r="F53" s="218">
        <f t="shared" si="0"/>
        <v>0</v>
      </c>
      <c r="G53" s="218" t="e">
        <f t="shared" si="1"/>
        <v>#DIV/0!</v>
      </c>
    </row>
    <row r="54" spans="1:7" ht="18.75" hidden="1">
      <c r="A54" s="174"/>
      <c r="B54" s="175"/>
      <c r="C54" s="175"/>
      <c r="D54" s="221"/>
      <c r="E54" s="221"/>
      <c r="F54" s="218">
        <f t="shared" si="0"/>
        <v>0</v>
      </c>
      <c r="G54" s="218" t="e">
        <f t="shared" si="1"/>
        <v>#DIV/0!</v>
      </c>
    </row>
    <row r="55" spans="1:7" ht="18.75" hidden="1">
      <c r="A55" s="174"/>
      <c r="B55" s="175"/>
      <c r="C55" s="175"/>
      <c r="D55" s="221"/>
      <c r="E55" s="221"/>
      <c r="F55" s="218">
        <f t="shared" si="0"/>
        <v>0</v>
      </c>
      <c r="G55" s="218" t="e">
        <f t="shared" si="1"/>
        <v>#DIV/0!</v>
      </c>
    </row>
    <row r="56" spans="1:7" ht="0.75" customHeight="1">
      <c r="A56" s="174"/>
      <c r="B56" s="175"/>
      <c r="C56" s="175"/>
      <c r="D56" s="221"/>
      <c r="E56" s="221"/>
      <c r="F56" s="218">
        <f t="shared" si="0"/>
        <v>0</v>
      </c>
      <c r="G56" s="218" t="e">
        <f t="shared" si="1"/>
        <v>#DIV/0!</v>
      </c>
    </row>
    <row r="57" spans="1:7" ht="54" customHeight="1">
      <c r="A57" s="174" t="str">
        <f>'№5'!B306</f>
        <v>ВЦП "Повышение информированности населения о деятельности органов власти" </v>
      </c>
      <c r="B57" s="175" t="s">
        <v>412</v>
      </c>
      <c r="C57" s="175"/>
      <c r="D57" s="221">
        <f>D64+D87</f>
        <v>130000</v>
      </c>
      <c r="E57" s="221">
        <f>E64+E87</f>
        <v>121600</v>
      </c>
      <c r="F57" s="218">
        <f t="shared" si="0"/>
        <v>-8400</v>
      </c>
      <c r="G57" s="218">
        <f t="shared" si="1"/>
        <v>93.53846153846153</v>
      </c>
    </row>
    <row r="58" spans="1:7" ht="18" customHeight="1" hidden="1">
      <c r="A58" s="174"/>
      <c r="B58" s="175"/>
      <c r="C58" s="175"/>
      <c r="D58" s="221"/>
      <c r="E58" s="217"/>
      <c r="F58" s="218">
        <f t="shared" si="0"/>
        <v>0</v>
      </c>
      <c r="G58" s="218" t="e">
        <f t="shared" si="1"/>
        <v>#DIV/0!</v>
      </c>
    </row>
    <row r="59" spans="1:7" ht="18.75" hidden="1">
      <c r="A59" s="164"/>
      <c r="B59" s="175"/>
      <c r="C59" s="175"/>
      <c r="D59" s="221"/>
      <c r="E59" s="217"/>
      <c r="F59" s="218">
        <f t="shared" si="0"/>
        <v>0</v>
      </c>
      <c r="G59" s="218" t="e">
        <f t="shared" si="1"/>
        <v>#DIV/0!</v>
      </c>
    </row>
    <row r="60" spans="1:7" ht="18.75" hidden="1">
      <c r="A60" s="174"/>
      <c r="B60" s="175"/>
      <c r="C60" s="175"/>
      <c r="D60" s="221"/>
      <c r="E60" s="217"/>
      <c r="F60" s="218">
        <f t="shared" si="0"/>
        <v>0</v>
      </c>
      <c r="G60" s="218" t="e">
        <f t="shared" si="1"/>
        <v>#DIV/0!</v>
      </c>
    </row>
    <row r="61" spans="1:7" ht="18.75" hidden="1">
      <c r="A61" s="174"/>
      <c r="B61" s="175"/>
      <c r="C61" s="175"/>
      <c r="D61" s="221"/>
      <c r="E61" s="217"/>
      <c r="F61" s="218">
        <f t="shared" si="0"/>
        <v>0</v>
      </c>
      <c r="G61" s="218" t="e">
        <f t="shared" si="1"/>
        <v>#DIV/0!</v>
      </c>
    </row>
    <row r="62" spans="1:7" ht="18.75" hidden="1">
      <c r="A62" s="174"/>
      <c r="B62" s="175"/>
      <c r="C62" s="175"/>
      <c r="D62" s="221"/>
      <c r="E62" s="217"/>
      <c r="F62" s="218">
        <f t="shared" si="0"/>
        <v>0</v>
      </c>
      <c r="G62" s="218" t="e">
        <f t="shared" si="1"/>
        <v>#DIV/0!</v>
      </c>
    </row>
    <row r="63" spans="1:7" ht="51" customHeight="1">
      <c r="A63" s="174" t="str">
        <f>'№5'!B307</f>
        <v>ВЦП "Повышение информированности населения о деятельности органов власти" </v>
      </c>
      <c r="B63" s="175" t="s">
        <v>503</v>
      </c>
      <c r="C63" s="175"/>
      <c r="D63" s="221">
        <f>D65</f>
        <v>130000</v>
      </c>
      <c r="E63" s="217">
        <f>E64</f>
        <v>121600</v>
      </c>
      <c r="F63" s="218">
        <f t="shared" si="0"/>
        <v>-8400</v>
      </c>
      <c r="G63" s="218">
        <f t="shared" si="1"/>
        <v>93.53846153846153</v>
      </c>
    </row>
    <row r="64" spans="1:7" ht="54" customHeight="1">
      <c r="A64" s="174" t="s">
        <v>546</v>
      </c>
      <c r="B64" s="175" t="s">
        <v>442</v>
      </c>
      <c r="C64" s="175"/>
      <c r="D64" s="221">
        <f>D65</f>
        <v>130000</v>
      </c>
      <c r="E64" s="222">
        <f>E65</f>
        <v>121600</v>
      </c>
      <c r="F64" s="218">
        <f t="shared" si="0"/>
        <v>-8400</v>
      </c>
      <c r="G64" s="218">
        <f t="shared" si="1"/>
        <v>93.53846153846153</v>
      </c>
    </row>
    <row r="65" spans="1:7" ht="53.25" customHeight="1">
      <c r="A65" s="174" t="str">
        <f>'№5'!B309</f>
        <v>Закупка товаров, работ и услуг для обеспечения государственных (муниципальных)нужд</v>
      </c>
      <c r="B65" s="175" t="s">
        <v>442</v>
      </c>
      <c r="C65" s="175" t="s">
        <v>210</v>
      </c>
      <c r="D65" s="221">
        <f>'№5'!H309</f>
        <v>130000</v>
      </c>
      <c r="E65" s="217">
        <v>121600</v>
      </c>
      <c r="F65" s="218">
        <f t="shared" si="0"/>
        <v>-8400</v>
      </c>
      <c r="G65" s="218">
        <f t="shared" si="1"/>
        <v>93.53846153846153</v>
      </c>
    </row>
    <row r="66" spans="1:7" ht="18" customHeight="1" hidden="1">
      <c r="A66" s="174"/>
      <c r="B66" s="175"/>
      <c r="C66" s="175"/>
      <c r="D66" s="221"/>
      <c r="E66" s="217"/>
      <c r="F66" s="218">
        <f t="shared" si="0"/>
        <v>0</v>
      </c>
      <c r="G66" s="218" t="e">
        <f t="shared" si="1"/>
        <v>#DIV/0!</v>
      </c>
    </row>
    <row r="67" spans="1:7" ht="18.75" hidden="1">
      <c r="A67" s="174"/>
      <c r="B67" s="175"/>
      <c r="C67" s="175"/>
      <c r="D67" s="221"/>
      <c r="E67" s="217"/>
      <c r="F67" s="218">
        <f t="shared" si="0"/>
        <v>0</v>
      </c>
      <c r="G67" s="218" t="e">
        <f t="shared" si="1"/>
        <v>#DIV/0!</v>
      </c>
    </row>
    <row r="68" spans="1:7" ht="17.25" customHeight="1" hidden="1">
      <c r="A68" s="182"/>
      <c r="B68" s="168"/>
      <c r="C68" s="168"/>
      <c r="D68" s="215"/>
      <c r="E68" s="217"/>
      <c r="F68" s="218">
        <f t="shared" si="0"/>
        <v>0</v>
      </c>
      <c r="G68" s="218" t="e">
        <f t="shared" si="1"/>
        <v>#DIV/0!</v>
      </c>
    </row>
    <row r="69" spans="1:7" ht="18" customHeight="1" hidden="1">
      <c r="A69" s="174"/>
      <c r="B69" s="175"/>
      <c r="C69" s="175"/>
      <c r="D69" s="221"/>
      <c r="E69" s="217"/>
      <c r="F69" s="218">
        <f t="shared" si="0"/>
        <v>0</v>
      </c>
      <c r="G69" s="218" t="e">
        <f t="shared" si="1"/>
        <v>#DIV/0!</v>
      </c>
    </row>
    <row r="70" spans="1:7" ht="18.75" hidden="1">
      <c r="A70" s="174"/>
      <c r="B70" s="175"/>
      <c r="C70" s="175"/>
      <c r="D70" s="221"/>
      <c r="E70" s="217"/>
      <c r="F70" s="218">
        <f t="shared" si="0"/>
        <v>0</v>
      </c>
      <c r="G70" s="218" t="e">
        <f t="shared" si="1"/>
        <v>#DIV/0!</v>
      </c>
    </row>
    <row r="71" spans="1:7" ht="18.75" hidden="1">
      <c r="A71" s="174"/>
      <c r="B71" s="175"/>
      <c r="C71" s="175"/>
      <c r="D71" s="221"/>
      <c r="E71" s="217"/>
      <c r="F71" s="218">
        <f t="shared" si="0"/>
        <v>0</v>
      </c>
      <c r="G71" s="218" t="e">
        <f t="shared" si="1"/>
        <v>#DIV/0!</v>
      </c>
    </row>
    <row r="72" spans="1:7" ht="18.75" hidden="1">
      <c r="A72" s="174" t="e">
        <f>'№5'!#REF!</f>
        <v>#REF!</v>
      </c>
      <c r="B72" s="175" t="s">
        <v>385</v>
      </c>
      <c r="C72" s="175"/>
      <c r="D72" s="221" t="e">
        <f>D73</f>
        <v>#REF!</v>
      </c>
      <c r="E72" s="217"/>
      <c r="F72" s="218" t="e">
        <f t="shared" si="0"/>
        <v>#REF!</v>
      </c>
      <c r="G72" s="218" t="e">
        <f t="shared" si="1"/>
        <v>#REF!</v>
      </c>
    </row>
    <row r="73" spans="1:7" ht="18.75" hidden="1">
      <c r="A73" s="174" t="e">
        <f>'№5'!#REF!</f>
        <v>#REF!</v>
      </c>
      <c r="B73" s="175" t="s">
        <v>385</v>
      </c>
      <c r="C73" s="175" t="s">
        <v>210</v>
      </c>
      <c r="D73" s="221" t="e">
        <f>'№5'!#REF!</f>
        <v>#REF!</v>
      </c>
      <c r="E73" s="217"/>
      <c r="F73" s="218" t="e">
        <f t="shared" si="0"/>
        <v>#REF!</v>
      </c>
      <c r="G73" s="218" t="e">
        <f t="shared" si="1"/>
        <v>#REF!</v>
      </c>
    </row>
    <row r="74" spans="1:7" ht="18.75" hidden="1">
      <c r="A74" s="174"/>
      <c r="B74" s="175"/>
      <c r="C74" s="175"/>
      <c r="D74" s="221"/>
      <c r="E74" s="217"/>
      <c r="F74" s="218">
        <f t="shared" si="0"/>
        <v>0</v>
      </c>
      <c r="G74" s="218" t="e">
        <f t="shared" si="1"/>
        <v>#DIV/0!</v>
      </c>
    </row>
    <row r="75" spans="1:7" ht="18" customHeight="1" hidden="1">
      <c r="A75" s="164"/>
      <c r="B75" s="175"/>
      <c r="C75" s="168"/>
      <c r="D75" s="221"/>
      <c r="E75" s="217"/>
      <c r="F75" s="218">
        <f t="shared" si="0"/>
        <v>0</v>
      </c>
      <c r="G75" s="218" t="e">
        <f t="shared" si="1"/>
        <v>#DIV/0!</v>
      </c>
    </row>
    <row r="76" spans="1:7" ht="18" customHeight="1" hidden="1">
      <c r="A76" s="174"/>
      <c r="B76" s="175"/>
      <c r="C76" s="175"/>
      <c r="D76" s="221"/>
      <c r="E76" s="217"/>
      <c r="F76" s="218">
        <f t="shared" si="0"/>
        <v>0</v>
      </c>
      <c r="G76" s="218" t="e">
        <f t="shared" si="1"/>
        <v>#DIV/0!</v>
      </c>
    </row>
    <row r="77" spans="1:7" ht="18" customHeight="1" hidden="1">
      <c r="A77" s="174"/>
      <c r="B77" s="175"/>
      <c r="C77" s="175"/>
      <c r="D77" s="221"/>
      <c r="E77" s="217"/>
      <c r="F77" s="218">
        <f t="shared" si="0"/>
        <v>0</v>
      </c>
      <c r="G77" s="218" t="e">
        <f t="shared" si="1"/>
        <v>#DIV/0!</v>
      </c>
    </row>
    <row r="78" spans="1:7" ht="18.75" hidden="1">
      <c r="A78" s="174"/>
      <c r="B78" s="175"/>
      <c r="C78" s="175"/>
      <c r="D78" s="221"/>
      <c r="E78" s="217"/>
      <c r="F78" s="218">
        <f t="shared" si="0"/>
        <v>0</v>
      </c>
      <c r="G78" s="218" t="e">
        <f t="shared" si="1"/>
        <v>#DIV/0!</v>
      </c>
    </row>
    <row r="79" spans="1:7" ht="18.75" hidden="1">
      <c r="A79" s="174"/>
      <c r="B79" s="175"/>
      <c r="C79" s="175"/>
      <c r="D79" s="221"/>
      <c r="E79" s="217"/>
      <c r="F79" s="218">
        <f t="shared" si="0"/>
        <v>0</v>
      </c>
      <c r="G79" s="218" t="e">
        <f t="shared" si="1"/>
        <v>#DIV/0!</v>
      </c>
    </row>
    <row r="80" spans="1:7" ht="93.75" hidden="1">
      <c r="A80" s="174" t="str">
        <f>'№5'!B120</f>
        <v>МЦП "Привлечение граждан и их объединений к участию в охране общественного порядка на территории поселения"
</v>
      </c>
      <c r="B80" s="175" t="s">
        <v>387</v>
      </c>
      <c r="C80" s="175"/>
      <c r="D80" s="221">
        <f>D81</f>
        <v>0</v>
      </c>
      <c r="E80" s="217"/>
      <c r="F80" s="218">
        <f t="shared" si="0"/>
        <v>0</v>
      </c>
      <c r="G80" s="218" t="e">
        <f t="shared" si="1"/>
        <v>#DIV/0!</v>
      </c>
    </row>
    <row r="81" spans="1:7" ht="56.25" hidden="1">
      <c r="A81" s="174" t="str">
        <f>'№5'!B121</f>
        <v>Закупка товаров, работ и услуг для государственных (муниципальных)нужд</v>
      </c>
      <c r="B81" s="175" t="s">
        <v>387</v>
      </c>
      <c r="C81" s="175" t="s">
        <v>210</v>
      </c>
      <c r="D81" s="221">
        <f>'№5'!H121</f>
        <v>0</v>
      </c>
      <c r="E81" s="217"/>
      <c r="F81" s="218">
        <f t="shared" si="0"/>
        <v>0</v>
      </c>
      <c r="G81" s="218" t="e">
        <f t="shared" si="1"/>
        <v>#DIV/0!</v>
      </c>
    </row>
    <row r="82" spans="1:7" ht="37.5" hidden="1">
      <c r="A82" s="174" t="str">
        <f>'№5'!B104</f>
        <v>Обеспечение мер пожарной безопасности</v>
      </c>
      <c r="B82" s="175" t="s">
        <v>386</v>
      </c>
      <c r="C82" s="175"/>
      <c r="D82" s="221">
        <f>D87</f>
        <v>0</v>
      </c>
      <c r="E82" s="217"/>
      <c r="F82" s="218">
        <f t="shared" si="0"/>
        <v>0</v>
      </c>
      <c r="G82" s="218" t="e">
        <f t="shared" si="1"/>
        <v>#DIV/0!</v>
      </c>
    </row>
    <row r="83" spans="1:7" ht="18.75" hidden="1">
      <c r="A83" s="174"/>
      <c r="B83" s="175"/>
      <c r="C83" s="175"/>
      <c r="D83" s="221"/>
      <c r="E83" s="217"/>
      <c r="F83" s="218">
        <f t="shared" si="0"/>
        <v>0</v>
      </c>
      <c r="G83" s="218" t="e">
        <f t="shared" si="1"/>
        <v>#DIV/0!</v>
      </c>
    </row>
    <row r="84" spans="1:7" ht="18.75" hidden="1">
      <c r="A84" s="174"/>
      <c r="B84" s="175"/>
      <c r="C84" s="175"/>
      <c r="D84" s="221"/>
      <c r="E84" s="217"/>
      <c r="F84" s="218">
        <f aca="true" t="shared" si="2" ref="F84:F147">E84-D84</f>
        <v>0</v>
      </c>
      <c r="G84" s="218" t="e">
        <f aca="true" t="shared" si="3" ref="G84:G147">E84/D84*100</f>
        <v>#DIV/0!</v>
      </c>
    </row>
    <row r="85" spans="1:7" ht="18" customHeight="1" hidden="1">
      <c r="A85" s="174"/>
      <c r="B85" s="175"/>
      <c r="C85" s="175"/>
      <c r="D85" s="221"/>
      <c r="E85" s="217"/>
      <c r="F85" s="218">
        <f t="shared" si="2"/>
        <v>0</v>
      </c>
      <c r="G85" s="218" t="e">
        <f t="shared" si="3"/>
        <v>#DIV/0!</v>
      </c>
    </row>
    <row r="86" spans="1:7" ht="18.75" hidden="1">
      <c r="A86" s="174"/>
      <c r="B86" s="175"/>
      <c r="C86" s="175"/>
      <c r="D86" s="221"/>
      <c r="E86" s="217"/>
      <c r="F86" s="218">
        <f t="shared" si="2"/>
        <v>0</v>
      </c>
      <c r="G86" s="218" t="e">
        <f t="shared" si="3"/>
        <v>#DIV/0!</v>
      </c>
    </row>
    <row r="87" spans="1:7" ht="58.5" customHeight="1" hidden="1">
      <c r="A87" s="174" t="s">
        <v>284</v>
      </c>
      <c r="B87" s="175" t="s">
        <v>505</v>
      </c>
      <c r="C87" s="175"/>
      <c r="D87" s="221">
        <f>D88</f>
        <v>0</v>
      </c>
      <c r="E87" s="217"/>
      <c r="F87" s="218">
        <f t="shared" si="2"/>
        <v>0</v>
      </c>
      <c r="G87" s="218" t="e">
        <f t="shared" si="3"/>
        <v>#DIV/0!</v>
      </c>
    </row>
    <row r="88" spans="1:7" ht="18" customHeight="1" hidden="1">
      <c r="A88" s="174" t="str">
        <f>'№5'!B105</f>
        <v>Закупка товаров,работ и услуг для государственных и (муниципальных) нужд</v>
      </c>
      <c r="B88" s="175" t="s">
        <v>505</v>
      </c>
      <c r="C88" s="175" t="s">
        <v>210</v>
      </c>
      <c r="D88" s="221"/>
      <c r="E88" s="217"/>
      <c r="F88" s="218">
        <f t="shared" si="2"/>
        <v>0</v>
      </c>
      <c r="G88" s="218" t="e">
        <f t="shared" si="3"/>
        <v>#DIV/0!</v>
      </c>
    </row>
    <row r="89" spans="1:7" ht="37.5" customHeight="1">
      <c r="A89" s="174" t="s">
        <v>553</v>
      </c>
      <c r="B89" s="175" t="s">
        <v>384</v>
      </c>
      <c r="C89" s="175"/>
      <c r="D89" s="221">
        <f>D92+D94</f>
        <v>20000</v>
      </c>
      <c r="E89" s="221">
        <f>E92+E94</f>
        <v>0</v>
      </c>
      <c r="F89" s="218">
        <f t="shared" si="2"/>
        <v>-20000</v>
      </c>
      <c r="G89" s="218">
        <f t="shared" si="3"/>
        <v>0</v>
      </c>
    </row>
    <row r="90" spans="1:7" ht="94.5" customHeight="1">
      <c r="A90" s="174" t="s">
        <v>231</v>
      </c>
      <c r="B90" s="175" t="s">
        <v>501</v>
      </c>
      <c r="C90" s="175"/>
      <c r="D90" s="221">
        <f>D92</f>
        <v>20000</v>
      </c>
      <c r="E90" s="221">
        <f>E92</f>
        <v>0</v>
      </c>
      <c r="F90" s="218">
        <f t="shared" si="2"/>
        <v>-20000</v>
      </c>
      <c r="G90" s="218">
        <f t="shared" si="3"/>
        <v>0</v>
      </c>
    </row>
    <row r="91" spans="1:7" ht="93.75" customHeight="1">
      <c r="A91" s="174" t="s">
        <v>231</v>
      </c>
      <c r="B91" s="175" t="s">
        <v>443</v>
      </c>
      <c r="C91" s="175"/>
      <c r="D91" s="221">
        <f>D92</f>
        <v>20000</v>
      </c>
      <c r="E91" s="221">
        <f>E92</f>
        <v>0</v>
      </c>
      <c r="F91" s="218">
        <f t="shared" si="2"/>
        <v>-20000</v>
      </c>
      <c r="G91" s="218">
        <f t="shared" si="3"/>
        <v>0</v>
      </c>
    </row>
    <row r="92" spans="1:7" ht="54.75" customHeight="1">
      <c r="A92" s="174" t="s">
        <v>510</v>
      </c>
      <c r="B92" s="175" t="s">
        <v>443</v>
      </c>
      <c r="C92" s="175" t="s">
        <v>210</v>
      </c>
      <c r="D92" s="221">
        <f>'№5'!H105</f>
        <v>20000</v>
      </c>
      <c r="E92" s="217">
        <v>0</v>
      </c>
      <c r="F92" s="218">
        <f t="shared" si="2"/>
        <v>-20000</v>
      </c>
      <c r="G92" s="218">
        <f t="shared" si="3"/>
        <v>0</v>
      </c>
    </row>
    <row r="93" spans="1:7" ht="38.25" customHeight="1" hidden="1">
      <c r="A93" s="186" t="str">
        <f>'№5'!B115</f>
        <v>Обеспечение мер пожарной  безопасности</v>
      </c>
      <c r="B93" s="175" t="s">
        <v>454</v>
      </c>
      <c r="C93" s="175"/>
      <c r="D93" s="221">
        <f>D94</f>
        <v>0</v>
      </c>
      <c r="E93" s="217"/>
      <c r="F93" s="218">
        <f t="shared" si="2"/>
        <v>0</v>
      </c>
      <c r="G93" s="218" t="e">
        <f t="shared" si="3"/>
        <v>#DIV/0!</v>
      </c>
    </row>
    <row r="94" spans="1:7" ht="53.25" customHeight="1" hidden="1">
      <c r="A94" s="174" t="str">
        <f>'№5'!B116</f>
        <v>Закупка товаров, работ и услуг для обеспечения государственных (муниципальных)нужд</v>
      </c>
      <c r="B94" s="175" t="s">
        <v>454</v>
      </c>
      <c r="C94" s="175" t="s">
        <v>210</v>
      </c>
      <c r="D94" s="221">
        <f>'№5'!H116</f>
        <v>0</v>
      </c>
      <c r="E94" s="217"/>
      <c r="F94" s="218">
        <f t="shared" si="2"/>
        <v>0</v>
      </c>
      <c r="G94" s="218" t="e">
        <f t="shared" si="3"/>
        <v>#DIV/0!</v>
      </c>
    </row>
    <row r="95" spans="1:7" ht="18.75" hidden="1">
      <c r="A95" s="174" t="e">
        <f>'№5'!#REF!</f>
        <v>#REF!</v>
      </c>
      <c r="B95" s="175" t="s">
        <v>444</v>
      </c>
      <c r="C95" s="175"/>
      <c r="D95" s="221" t="e">
        <f>D96</f>
        <v>#REF!</v>
      </c>
      <c r="E95" s="217"/>
      <c r="F95" s="218" t="e">
        <f t="shared" si="2"/>
        <v>#REF!</v>
      </c>
      <c r="G95" s="218" t="e">
        <f t="shared" si="3"/>
        <v>#REF!</v>
      </c>
    </row>
    <row r="96" spans="1:7" ht="18.75" hidden="1">
      <c r="A96" s="174" t="e">
        <f>'№5'!#REF!</f>
        <v>#REF!</v>
      </c>
      <c r="B96" s="175" t="s">
        <v>444</v>
      </c>
      <c r="C96" s="175" t="s">
        <v>210</v>
      </c>
      <c r="D96" s="221" t="e">
        <f>'№5'!#REF!</f>
        <v>#REF!</v>
      </c>
      <c r="E96" s="217"/>
      <c r="F96" s="218" t="e">
        <f t="shared" si="2"/>
        <v>#REF!</v>
      </c>
      <c r="G96" s="218" t="e">
        <f t="shared" si="3"/>
        <v>#REF!</v>
      </c>
    </row>
    <row r="97" spans="1:7" ht="37.5" hidden="1">
      <c r="A97" s="174" t="s">
        <v>433</v>
      </c>
      <c r="B97" s="175" t="s">
        <v>432</v>
      </c>
      <c r="C97" s="175"/>
      <c r="D97" s="221" t="e">
        <f>D98</f>
        <v>#REF!</v>
      </c>
      <c r="E97" s="217"/>
      <c r="F97" s="218" t="e">
        <f t="shared" si="2"/>
        <v>#REF!</v>
      </c>
      <c r="G97" s="218" t="e">
        <f t="shared" si="3"/>
        <v>#REF!</v>
      </c>
    </row>
    <row r="98" spans="1:7" ht="54" customHeight="1" hidden="1">
      <c r="A98" s="174" t="e">
        <f>A96</f>
        <v>#REF!</v>
      </c>
      <c r="B98" s="175" t="s">
        <v>432</v>
      </c>
      <c r="C98" s="175" t="s">
        <v>210</v>
      </c>
      <c r="D98" s="221" t="e">
        <f>'№5'!#REF!</f>
        <v>#REF!</v>
      </c>
      <c r="E98" s="217"/>
      <c r="F98" s="218" t="e">
        <f t="shared" si="2"/>
        <v>#REF!</v>
      </c>
      <c r="G98" s="218" t="e">
        <f t="shared" si="3"/>
        <v>#REF!</v>
      </c>
    </row>
    <row r="99" spans="1:7" ht="56.25" hidden="1">
      <c r="A99" s="174" t="str">
        <f>'№5'!B77</f>
        <v>Другие непрограммные направления деятельности органов местного самоуправления</v>
      </c>
      <c r="B99" s="175" t="s">
        <v>393</v>
      </c>
      <c r="C99" s="175"/>
      <c r="D99" s="221" t="e">
        <f>D100</f>
        <v>#REF!</v>
      </c>
      <c r="E99" s="217"/>
      <c r="F99" s="218" t="e">
        <f t="shared" si="2"/>
        <v>#REF!</v>
      </c>
      <c r="G99" s="218" t="e">
        <f t="shared" si="3"/>
        <v>#REF!</v>
      </c>
    </row>
    <row r="100" spans="1:7" ht="37.5" hidden="1">
      <c r="A100" s="174" t="str">
        <f>'№5'!B79</f>
        <v>Мероприятия по землеустройству и землепользованию</v>
      </c>
      <c r="B100" s="175" t="s">
        <v>445</v>
      </c>
      <c r="C100" s="175"/>
      <c r="D100" s="221" t="e">
        <f>D101+#REF!</f>
        <v>#REF!</v>
      </c>
      <c r="E100" s="217"/>
      <c r="F100" s="218" t="e">
        <f t="shared" si="2"/>
        <v>#REF!</v>
      </c>
      <c r="G100" s="218" t="e">
        <f t="shared" si="3"/>
        <v>#REF!</v>
      </c>
    </row>
    <row r="101" spans="1:7" ht="56.25" hidden="1">
      <c r="A101" s="186" t="str">
        <f>'№5'!B80</f>
        <v>Закупка товаров, работ и услуг для государственных (муниципальных)нужд</v>
      </c>
      <c r="B101" s="175" t="s">
        <v>445</v>
      </c>
      <c r="C101" s="175" t="s">
        <v>210</v>
      </c>
      <c r="D101" s="221"/>
      <c r="E101" s="217"/>
      <c r="F101" s="218">
        <f t="shared" si="2"/>
        <v>0</v>
      </c>
      <c r="G101" s="218" t="e">
        <f t="shared" si="3"/>
        <v>#DIV/0!</v>
      </c>
    </row>
    <row r="102" spans="1:7" ht="18" customHeight="1" hidden="1">
      <c r="A102" s="174"/>
      <c r="B102" s="175"/>
      <c r="C102" s="175"/>
      <c r="D102" s="221"/>
      <c r="E102" s="217"/>
      <c r="F102" s="218">
        <f t="shared" si="2"/>
        <v>0</v>
      </c>
      <c r="G102" s="218" t="e">
        <f t="shared" si="3"/>
        <v>#DIV/0!</v>
      </c>
    </row>
    <row r="103" spans="1:7" ht="18" customHeight="1" hidden="1">
      <c r="A103" s="174"/>
      <c r="B103" s="175"/>
      <c r="C103" s="175"/>
      <c r="D103" s="221"/>
      <c r="E103" s="217"/>
      <c r="F103" s="218">
        <f t="shared" si="2"/>
        <v>0</v>
      </c>
      <c r="G103" s="218" t="e">
        <f t="shared" si="3"/>
        <v>#DIV/0!</v>
      </c>
    </row>
    <row r="104" spans="1:7" ht="18.75" hidden="1">
      <c r="A104" s="174"/>
      <c r="B104" s="175"/>
      <c r="C104" s="175"/>
      <c r="D104" s="221"/>
      <c r="E104" s="217"/>
      <c r="F104" s="218">
        <f t="shared" si="2"/>
        <v>0</v>
      </c>
      <c r="G104" s="218" t="e">
        <f t="shared" si="3"/>
        <v>#DIV/0!</v>
      </c>
    </row>
    <row r="105" spans="1:7" ht="18.75" hidden="1">
      <c r="A105" s="174"/>
      <c r="B105" s="168"/>
      <c r="C105" s="168"/>
      <c r="D105" s="215"/>
      <c r="E105" s="217"/>
      <c r="F105" s="218">
        <f t="shared" si="2"/>
        <v>0</v>
      </c>
      <c r="G105" s="218" t="e">
        <f t="shared" si="3"/>
        <v>#DIV/0!</v>
      </c>
    </row>
    <row r="106" spans="1:7" ht="18" customHeight="1" hidden="1">
      <c r="A106" s="174"/>
      <c r="B106" s="175"/>
      <c r="C106" s="175"/>
      <c r="D106" s="223"/>
      <c r="E106" s="217"/>
      <c r="F106" s="218">
        <f t="shared" si="2"/>
        <v>0</v>
      </c>
      <c r="G106" s="218" t="e">
        <f t="shared" si="3"/>
        <v>#DIV/0!</v>
      </c>
    </row>
    <row r="107" spans="1:7" ht="18" customHeight="1" hidden="1">
      <c r="A107" s="174"/>
      <c r="B107" s="175"/>
      <c r="C107" s="175"/>
      <c r="D107" s="223"/>
      <c r="E107" s="217"/>
      <c r="F107" s="218">
        <f t="shared" si="2"/>
        <v>0</v>
      </c>
      <c r="G107" s="218" t="e">
        <f t="shared" si="3"/>
        <v>#DIV/0!</v>
      </c>
    </row>
    <row r="108" spans="1:7" ht="18.75" hidden="1">
      <c r="A108" s="174"/>
      <c r="B108" s="175"/>
      <c r="C108" s="175"/>
      <c r="D108" s="223"/>
      <c r="E108" s="217"/>
      <c r="F108" s="218">
        <f t="shared" si="2"/>
        <v>0</v>
      </c>
      <c r="G108" s="218" t="e">
        <f t="shared" si="3"/>
        <v>#DIV/0!</v>
      </c>
    </row>
    <row r="109" spans="1:7" ht="18.75" hidden="1">
      <c r="A109" s="174"/>
      <c r="B109" s="175"/>
      <c r="C109" s="175"/>
      <c r="D109" s="223"/>
      <c r="E109" s="217"/>
      <c r="F109" s="218">
        <f t="shared" si="2"/>
        <v>0</v>
      </c>
      <c r="G109" s="218" t="e">
        <f t="shared" si="3"/>
        <v>#DIV/0!</v>
      </c>
    </row>
    <row r="110" spans="1:7" ht="18.75" hidden="1">
      <c r="A110" s="174" t="e">
        <f>'№5'!#REF!</f>
        <v>#REF!</v>
      </c>
      <c r="B110" s="224" t="s">
        <v>388</v>
      </c>
      <c r="C110" s="224"/>
      <c r="D110" s="225" t="e">
        <f>D111</f>
        <v>#REF!</v>
      </c>
      <c r="E110" s="217"/>
      <c r="F110" s="218" t="e">
        <f t="shared" si="2"/>
        <v>#REF!</v>
      </c>
      <c r="G110" s="218" t="e">
        <f t="shared" si="3"/>
        <v>#REF!</v>
      </c>
    </row>
    <row r="111" spans="1:7" ht="18.75" hidden="1">
      <c r="A111" s="174" t="e">
        <f>'№5'!#REF!</f>
        <v>#REF!</v>
      </c>
      <c r="B111" s="224" t="s">
        <v>388</v>
      </c>
      <c r="C111" s="224" t="s">
        <v>210</v>
      </c>
      <c r="D111" s="225" t="e">
        <f>'№5'!#REF!</f>
        <v>#REF!</v>
      </c>
      <c r="E111" s="217"/>
      <c r="F111" s="218" t="e">
        <f t="shared" si="2"/>
        <v>#REF!</v>
      </c>
      <c r="G111" s="218" t="e">
        <f t="shared" si="3"/>
        <v>#REF!</v>
      </c>
    </row>
    <row r="112" spans="1:7" ht="18.75" hidden="1">
      <c r="A112" s="174"/>
      <c r="B112" s="175"/>
      <c r="C112" s="175"/>
      <c r="D112" s="223"/>
      <c r="E112" s="217"/>
      <c r="F112" s="218">
        <f t="shared" si="2"/>
        <v>0</v>
      </c>
      <c r="G112" s="218" t="e">
        <f t="shared" si="3"/>
        <v>#DIV/0!</v>
      </c>
    </row>
    <row r="113" spans="1:7" ht="18" customHeight="1" hidden="1">
      <c r="A113" s="187"/>
      <c r="B113" s="175"/>
      <c r="C113" s="175"/>
      <c r="D113" s="223"/>
      <c r="E113" s="217"/>
      <c r="F113" s="218">
        <f t="shared" si="2"/>
        <v>0</v>
      </c>
      <c r="G113" s="218" t="e">
        <f t="shared" si="3"/>
        <v>#DIV/0!</v>
      </c>
    </row>
    <row r="114" spans="1:7" ht="18" customHeight="1" hidden="1">
      <c r="A114" s="174"/>
      <c r="B114" s="175"/>
      <c r="C114" s="175"/>
      <c r="D114" s="223"/>
      <c r="E114" s="217"/>
      <c r="F114" s="218">
        <f t="shared" si="2"/>
        <v>0</v>
      </c>
      <c r="G114" s="218" t="e">
        <f t="shared" si="3"/>
        <v>#DIV/0!</v>
      </c>
    </row>
    <row r="115" spans="1:7" ht="18" customHeight="1" hidden="1">
      <c r="A115" s="174"/>
      <c r="B115" s="175"/>
      <c r="C115" s="175"/>
      <c r="D115" s="221"/>
      <c r="E115" s="217"/>
      <c r="F115" s="218">
        <f t="shared" si="2"/>
        <v>0</v>
      </c>
      <c r="G115" s="218" t="e">
        <f t="shared" si="3"/>
        <v>#DIV/0!</v>
      </c>
    </row>
    <row r="116" spans="1:7" ht="18" customHeight="1" hidden="1">
      <c r="A116" s="174"/>
      <c r="B116" s="175"/>
      <c r="C116" s="175"/>
      <c r="D116" s="221"/>
      <c r="E116" s="217"/>
      <c r="F116" s="218">
        <f t="shared" si="2"/>
        <v>0</v>
      </c>
      <c r="G116" s="218" t="e">
        <f t="shared" si="3"/>
        <v>#DIV/0!</v>
      </c>
    </row>
    <row r="117" spans="1:7" ht="18.75" hidden="1">
      <c r="A117" s="174"/>
      <c r="B117" s="175"/>
      <c r="C117" s="175"/>
      <c r="D117" s="221"/>
      <c r="E117" s="217"/>
      <c r="F117" s="218">
        <f t="shared" si="2"/>
        <v>0</v>
      </c>
      <c r="G117" s="218" t="e">
        <f t="shared" si="3"/>
        <v>#DIV/0!</v>
      </c>
    </row>
    <row r="118" spans="1:7" ht="18" customHeight="1" hidden="1">
      <c r="A118" s="164"/>
      <c r="B118" s="175"/>
      <c r="C118" s="175"/>
      <c r="D118" s="221"/>
      <c r="E118" s="217"/>
      <c r="F118" s="218">
        <f t="shared" si="2"/>
        <v>0</v>
      </c>
      <c r="G118" s="218" t="e">
        <f t="shared" si="3"/>
        <v>#DIV/0!</v>
      </c>
    </row>
    <row r="119" spans="1:7" ht="18.75" hidden="1">
      <c r="A119" s="174"/>
      <c r="B119" s="175"/>
      <c r="C119" s="175"/>
      <c r="D119" s="221"/>
      <c r="E119" s="217"/>
      <c r="F119" s="218">
        <f t="shared" si="2"/>
        <v>0</v>
      </c>
      <c r="G119" s="218" t="e">
        <f t="shared" si="3"/>
        <v>#DIV/0!</v>
      </c>
    </row>
    <row r="120" spans="1:7" ht="18.75" hidden="1">
      <c r="A120" s="174"/>
      <c r="B120" s="175"/>
      <c r="C120" s="175"/>
      <c r="D120" s="221"/>
      <c r="E120" s="217"/>
      <c r="F120" s="218">
        <f t="shared" si="2"/>
        <v>0</v>
      </c>
      <c r="G120" s="218" t="e">
        <f t="shared" si="3"/>
        <v>#DIV/0!</v>
      </c>
    </row>
    <row r="121" spans="1:7" ht="18.75" hidden="1">
      <c r="A121" s="174"/>
      <c r="B121" s="175"/>
      <c r="C121" s="175"/>
      <c r="D121" s="221"/>
      <c r="E121" s="217"/>
      <c r="F121" s="218">
        <f t="shared" si="2"/>
        <v>0</v>
      </c>
      <c r="G121" s="218" t="e">
        <f t="shared" si="3"/>
        <v>#DIV/0!</v>
      </c>
    </row>
    <row r="122" spans="1:7" ht="18" customHeight="1" hidden="1">
      <c r="A122" s="174"/>
      <c r="B122" s="175"/>
      <c r="C122" s="175"/>
      <c r="D122" s="221"/>
      <c r="E122" s="217"/>
      <c r="F122" s="218">
        <f t="shared" si="2"/>
        <v>0</v>
      </c>
      <c r="G122" s="218" t="e">
        <f t="shared" si="3"/>
        <v>#DIV/0!</v>
      </c>
    </row>
    <row r="123" spans="1:7" ht="18.75" hidden="1">
      <c r="A123" s="174"/>
      <c r="B123" s="175"/>
      <c r="C123" s="175"/>
      <c r="D123" s="221"/>
      <c r="E123" s="217"/>
      <c r="F123" s="218">
        <f t="shared" si="2"/>
        <v>0</v>
      </c>
      <c r="G123" s="218" t="e">
        <f t="shared" si="3"/>
        <v>#DIV/0!</v>
      </c>
    </row>
    <row r="124" spans="1:7" ht="18" customHeight="1" hidden="1">
      <c r="A124" s="174"/>
      <c r="B124" s="175"/>
      <c r="C124" s="175"/>
      <c r="D124" s="221"/>
      <c r="E124" s="217"/>
      <c r="F124" s="218">
        <f t="shared" si="2"/>
        <v>0</v>
      </c>
      <c r="G124" s="218" t="e">
        <f t="shared" si="3"/>
        <v>#DIV/0!</v>
      </c>
    </row>
    <row r="125" spans="1:7" ht="18.75" hidden="1">
      <c r="A125" s="174"/>
      <c r="B125" s="175"/>
      <c r="C125" s="175"/>
      <c r="D125" s="221"/>
      <c r="E125" s="217"/>
      <c r="F125" s="218">
        <f t="shared" si="2"/>
        <v>0</v>
      </c>
      <c r="G125" s="218" t="e">
        <f t="shared" si="3"/>
        <v>#DIV/0!</v>
      </c>
    </row>
    <row r="126" spans="1:7" ht="18" customHeight="1" hidden="1">
      <c r="A126" s="174"/>
      <c r="B126" s="175"/>
      <c r="C126" s="175"/>
      <c r="D126" s="221"/>
      <c r="E126" s="217"/>
      <c r="F126" s="218">
        <f t="shared" si="2"/>
        <v>0</v>
      </c>
      <c r="G126" s="218" t="e">
        <f t="shared" si="3"/>
        <v>#DIV/0!</v>
      </c>
    </row>
    <row r="127" spans="1:7" ht="18" customHeight="1" hidden="1">
      <c r="A127" s="174"/>
      <c r="B127" s="175"/>
      <c r="C127" s="175"/>
      <c r="D127" s="221"/>
      <c r="E127" s="217"/>
      <c r="F127" s="218">
        <f t="shared" si="2"/>
        <v>0</v>
      </c>
      <c r="G127" s="218" t="e">
        <f t="shared" si="3"/>
        <v>#DIV/0!</v>
      </c>
    </row>
    <row r="128" spans="1:7" ht="18" customHeight="1" hidden="1">
      <c r="A128" s="174"/>
      <c r="B128" s="175"/>
      <c r="C128" s="175"/>
      <c r="D128" s="221"/>
      <c r="E128" s="217"/>
      <c r="F128" s="218">
        <f t="shared" si="2"/>
        <v>0</v>
      </c>
      <c r="G128" s="218" t="e">
        <f t="shared" si="3"/>
        <v>#DIV/0!</v>
      </c>
    </row>
    <row r="129" spans="1:7" ht="18" customHeight="1" hidden="1">
      <c r="A129" s="174"/>
      <c r="B129" s="175"/>
      <c r="C129" s="175"/>
      <c r="D129" s="221"/>
      <c r="E129" s="217"/>
      <c r="F129" s="218">
        <f t="shared" si="2"/>
        <v>0</v>
      </c>
      <c r="G129" s="218" t="e">
        <f t="shared" si="3"/>
        <v>#DIV/0!</v>
      </c>
    </row>
    <row r="130" spans="1:7" ht="18" customHeight="1" hidden="1">
      <c r="A130" s="174"/>
      <c r="B130" s="175"/>
      <c r="C130" s="175"/>
      <c r="D130" s="221"/>
      <c r="E130" s="217"/>
      <c r="F130" s="218">
        <f t="shared" si="2"/>
        <v>0</v>
      </c>
      <c r="G130" s="218" t="e">
        <f t="shared" si="3"/>
        <v>#DIV/0!</v>
      </c>
    </row>
    <row r="131" spans="1:7" ht="18" customHeight="1" hidden="1">
      <c r="A131" s="174"/>
      <c r="B131" s="168"/>
      <c r="C131" s="168"/>
      <c r="D131" s="215"/>
      <c r="E131" s="217"/>
      <c r="F131" s="218">
        <f t="shared" si="2"/>
        <v>0</v>
      </c>
      <c r="G131" s="218" t="e">
        <f t="shared" si="3"/>
        <v>#DIV/0!</v>
      </c>
    </row>
    <row r="132" spans="1:10" ht="18" customHeight="1" hidden="1">
      <c r="A132" s="174"/>
      <c r="B132" s="175"/>
      <c r="C132" s="175"/>
      <c r="D132" s="221"/>
      <c r="E132" s="226"/>
      <c r="F132" s="218">
        <f t="shared" si="2"/>
        <v>0</v>
      </c>
      <c r="G132" s="218" t="e">
        <f t="shared" si="3"/>
        <v>#DIV/0!</v>
      </c>
      <c r="H132" s="227" t="s">
        <v>43</v>
      </c>
      <c r="I132" s="227" t="s">
        <v>78</v>
      </c>
      <c r="J132" s="227" t="s">
        <v>128</v>
      </c>
    </row>
    <row r="133" spans="1:7" ht="18" customHeight="1" hidden="1">
      <c r="A133" s="174"/>
      <c r="B133" s="175"/>
      <c r="C133" s="175"/>
      <c r="D133" s="221"/>
      <c r="E133" s="217"/>
      <c r="F133" s="218">
        <f t="shared" si="2"/>
        <v>0</v>
      </c>
      <c r="G133" s="218" t="e">
        <f t="shared" si="3"/>
        <v>#DIV/0!</v>
      </c>
    </row>
    <row r="134" spans="1:7" ht="18.75" hidden="1">
      <c r="A134" s="174"/>
      <c r="B134" s="175"/>
      <c r="C134" s="175"/>
      <c r="D134" s="221"/>
      <c r="E134" s="217"/>
      <c r="F134" s="218">
        <f t="shared" si="2"/>
        <v>0</v>
      </c>
      <c r="G134" s="218" t="e">
        <f t="shared" si="3"/>
        <v>#DIV/0!</v>
      </c>
    </row>
    <row r="135" spans="1:7" ht="56.25" hidden="1">
      <c r="A135" s="174" t="str">
        <f>'№5'!B131</f>
        <v>ВЦП "Мероприятия в области строительства, архитектуры и градостроительства"</v>
      </c>
      <c r="B135" s="175" t="s">
        <v>417</v>
      </c>
      <c r="C135" s="175"/>
      <c r="D135" s="221">
        <f>D137</f>
        <v>0</v>
      </c>
      <c r="E135" s="217"/>
      <c r="F135" s="218">
        <f t="shared" si="2"/>
        <v>0</v>
      </c>
      <c r="G135" s="218" t="e">
        <f t="shared" si="3"/>
        <v>#DIV/0!</v>
      </c>
    </row>
    <row r="136" spans="1:7" ht="56.25" hidden="1">
      <c r="A136" s="174" t="s">
        <v>140</v>
      </c>
      <c r="B136" s="175" t="s">
        <v>392</v>
      </c>
      <c r="C136" s="175"/>
      <c r="D136" s="221">
        <f>D137</f>
        <v>0</v>
      </c>
      <c r="E136" s="217"/>
      <c r="F136" s="218">
        <f t="shared" si="2"/>
        <v>0</v>
      </c>
      <c r="G136" s="218" t="e">
        <f t="shared" si="3"/>
        <v>#DIV/0!</v>
      </c>
    </row>
    <row r="137" spans="1:7" ht="18.75" hidden="1">
      <c r="A137" s="174" t="e">
        <f>A111</f>
        <v>#REF!</v>
      </c>
      <c r="B137" s="175" t="s">
        <v>392</v>
      </c>
      <c r="C137" s="175" t="s">
        <v>210</v>
      </c>
      <c r="D137" s="221">
        <f>'№5'!H133</f>
        <v>0</v>
      </c>
      <c r="E137" s="217"/>
      <c r="F137" s="218">
        <f t="shared" si="2"/>
        <v>0</v>
      </c>
      <c r="G137" s="218" t="e">
        <f t="shared" si="3"/>
        <v>#DIV/0!</v>
      </c>
    </row>
    <row r="138" spans="1:7" ht="37.5" hidden="1">
      <c r="A138" s="174" t="str">
        <f>'№5'!B134</f>
        <v>ВЦП "Мероприятия в области землеустройства и землепользования"</v>
      </c>
      <c r="B138" s="175" t="s">
        <v>393</v>
      </c>
      <c r="C138" s="175"/>
      <c r="D138" s="221" t="e">
        <f>#REF!</f>
        <v>#REF!</v>
      </c>
      <c r="E138" s="217"/>
      <c r="F138" s="218" t="e">
        <f t="shared" si="2"/>
        <v>#REF!</v>
      </c>
      <c r="G138" s="218" t="e">
        <f t="shared" si="3"/>
        <v>#REF!</v>
      </c>
    </row>
    <row r="139" spans="1:7" ht="18" customHeight="1" hidden="1">
      <c r="A139" s="187"/>
      <c r="B139" s="175"/>
      <c r="C139" s="175"/>
      <c r="D139" s="221"/>
      <c r="E139" s="217"/>
      <c r="F139" s="218">
        <f t="shared" si="2"/>
        <v>0</v>
      </c>
      <c r="G139" s="218" t="e">
        <f t="shared" si="3"/>
        <v>#DIV/0!</v>
      </c>
    </row>
    <row r="140" spans="1:7" ht="18.75" hidden="1">
      <c r="A140" s="174"/>
      <c r="B140" s="175"/>
      <c r="C140" s="175"/>
      <c r="D140" s="221"/>
      <c r="E140" s="217"/>
      <c r="F140" s="218">
        <f t="shared" si="2"/>
        <v>0</v>
      </c>
      <c r="G140" s="218" t="e">
        <f t="shared" si="3"/>
        <v>#DIV/0!</v>
      </c>
    </row>
    <row r="141" spans="1:7" ht="61.5" customHeight="1" hidden="1">
      <c r="A141" s="174" t="s">
        <v>490</v>
      </c>
      <c r="B141" s="175" t="s">
        <v>498</v>
      </c>
      <c r="C141" s="175"/>
      <c r="D141" s="221">
        <f>D142+D143</f>
        <v>0</v>
      </c>
      <c r="E141" s="217"/>
      <c r="F141" s="218">
        <f t="shared" si="2"/>
        <v>0</v>
      </c>
      <c r="G141" s="218" t="e">
        <f t="shared" si="3"/>
        <v>#DIV/0!</v>
      </c>
    </row>
    <row r="142" spans="1:7" ht="51.75" customHeight="1" hidden="1">
      <c r="A142" s="174" t="s">
        <v>497</v>
      </c>
      <c r="B142" s="175" t="s">
        <v>498</v>
      </c>
      <c r="C142" s="175" t="s">
        <v>210</v>
      </c>
      <c r="D142" s="221">
        <f>'№5'!H121</f>
        <v>0</v>
      </c>
      <c r="E142" s="217"/>
      <c r="F142" s="218">
        <f t="shared" si="2"/>
        <v>0</v>
      </c>
      <c r="G142" s="218" t="e">
        <f t="shared" si="3"/>
        <v>#DIV/0!</v>
      </c>
    </row>
    <row r="143" spans="1:7" ht="17.25" customHeight="1" hidden="1">
      <c r="A143" s="174" t="str">
        <f>'№5'!B122</f>
        <v>Иные бюджетные ассигнования</v>
      </c>
      <c r="B143" s="175" t="s">
        <v>498</v>
      </c>
      <c r="C143" s="175" t="s">
        <v>212</v>
      </c>
      <c r="D143" s="221">
        <f>'№5'!H122</f>
        <v>0</v>
      </c>
      <c r="E143" s="217"/>
      <c r="F143" s="218">
        <f t="shared" si="2"/>
        <v>0</v>
      </c>
      <c r="G143" s="218" t="e">
        <f t="shared" si="3"/>
        <v>#DIV/0!</v>
      </c>
    </row>
    <row r="144" spans="1:7" ht="40.5" customHeight="1" hidden="1">
      <c r="A144" s="174" t="s">
        <v>551</v>
      </c>
      <c r="B144" s="175" t="s">
        <v>395</v>
      </c>
      <c r="C144" s="175"/>
      <c r="D144" s="221">
        <f>D146</f>
        <v>0</v>
      </c>
      <c r="E144" s="217"/>
      <c r="F144" s="218">
        <f t="shared" si="2"/>
        <v>0</v>
      </c>
      <c r="G144" s="218" t="e">
        <f t="shared" si="3"/>
        <v>#DIV/0!</v>
      </c>
    </row>
    <row r="145" spans="1:7" ht="36" customHeight="1" hidden="1">
      <c r="A145" s="187" t="str">
        <f>A146</f>
        <v>ВЦП "Содействие развитию малого и среднего предпринимательства в МО БР"</v>
      </c>
      <c r="B145" s="175" t="s">
        <v>554</v>
      </c>
      <c r="C145" s="175"/>
      <c r="D145" s="221">
        <f>D146</f>
        <v>0</v>
      </c>
      <c r="E145" s="217"/>
      <c r="F145" s="218">
        <f t="shared" si="2"/>
        <v>0</v>
      </c>
      <c r="G145" s="218" t="e">
        <f t="shared" si="3"/>
        <v>#DIV/0!</v>
      </c>
    </row>
    <row r="146" spans="1:7" ht="39.75" customHeight="1" hidden="1">
      <c r="A146" s="187" t="s">
        <v>547</v>
      </c>
      <c r="B146" s="175" t="s">
        <v>446</v>
      </c>
      <c r="C146" s="175"/>
      <c r="D146" s="221">
        <f>D147</f>
        <v>0</v>
      </c>
      <c r="E146" s="217"/>
      <c r="F146" s="218">
        <f t="shared" si="2"/>
        <v>0</v>
      </c>
      <c r="G146" s="218" t="e">
        <f t="shared" si="3"/>
        <v>#DIV/0!</v>
      </c>
    </row>
    <row r="147" spans="1:7" ht="40.5" customHeight="1" hidden="1">
      <c r="A147" s="174" t="str">
        <f>'№5'!B144</f>
        <v>Закупка товаров,работ и услуг для государственных и (муниципальных) нужд</v>
      </c>
      <c r="B147" s="175" t="s">
        <v>446</v>
      </c>
      <c r="C147" s="175" t="s">
        <v>210</v>
      </c>
      <c r="D147" s="221">
        <f>'№5'!H139</f>
        <v>0</v>
      </c>
      <c r="E147" s="217"/>
      <c r="F147" s="218">
        <f t="shared" si="2"/>
        <v>0</v>
      </c>
      <c r="G147" s="218" t="e">
        <f t="shared" si="3"/>
        <v>#DIV/0!</v>
      </c>
    </row>
    <row r="148" spans="1:7" ht="75">
      <c r="A148" s="148" t="s">
        <v>607</v>
      </c>
      <c r="B148" s="175" t="s">
        <v>395</v>
      </c>
      <c r="C148" s="175"/>
      <c r="D148" s="221">
        <f>D149</f>
        <v>10000</v>
      </c>
      <c r="E148" s="217">
        <f>E149</f>
        <v>0</v>
      </c>
      <c r="F148" s="218">
        <f>E148-D148</f>
        <v>-10000</v>
      </c>
      <c r="G148" s="218">
        <f>E148/D148*100</f>
        <v>0</v>
      </c>
    </row>
    <row r="149" spans="1:7" ht="75">
      <c r="A149" s="293" t="s">
        <v>607</v>
      </c>
      <c r="B149" s="175" t="s">
        <v>605</v>
      </c>
      <c r="C149" s="175"/>
      <c r="D149" s="221">
        <f>D150</f>
        <v>10000</v>
      </c>
      <c r="E149" s="217">
        <f>E150</f>
        <v>0</v>
      </c>
      <c r="F149" s="218">
        <f>E149-D149</f>
        <v>-10000</v>
      </c>
      <c r="G149" s="218">
        <f>E149/D149*100</f>
        <v>0</v>
      </c>
    </row>
    <row r="150" spans="1:7" ht="56.25">
      <c r="A150" s="293" t="s">
        <v>510</v>
      </c>
      <c r="B150" s="175" t="s">
        <v>605</v>
      </c>
      <c r="C150" s="175" t="s">
        <v>210</v>
      </c>
      <c r="D150" s="221">
        <v>10000</v>
      </c>
      <c r="E150" s="217">
        <v>0</v>
      </c>
      <c r="F150" s="218">
        <f>E150-D150</f>
        <v>-10000</v>
      </c>
      <c r="G150" s="218">
        <f>E150/D150*100</f>
        <v>0</v>
      </c>
    </row>
    <row r="151" spans="1:7" ht="39.75" customHeight="1">
      <c r="A151" s="131" t="str">
        <f>'№5'!B82</f>
        <v>Развитие территориального общественного самоуправления</v>
      </c>
      <c r="B151" s="175" t="s">
        <v>380</v>
      </c>
      <c r="C151" s="175"/>
      <c r="D151" s="221">
        <f>D153</f>
        <v>25200</v>
      </c>
      <c r="E151" s="221">
        <f>E153</f>
        <v>25200</v>
      </c>
      <c r="F151" s="218">
        <f aca="true" t="shared" si="4" ref="F151:F222">E151-D151</f>
        <v>0</v>
      </c>
      <c r="G151" s="218">
        <f aca="true" t="shared" si="5" ref="G151:G222">E151/D151*100</f>
        <v>100</v>
      </c>
    </row>
    <row r="152" spans="1:7" ht="39.75" customHeight="1">
      <c r="A152" s="131" t="str">
        <f>A153</f>
        <v>Развитие территориального общественного самоуправления </v>
      </c>
      <c r="B152" s="175" t="s">
        <v>380</v>
      </c>
      <c r="C152" s="175"/>
      <c r="D152" s="221">
        <f>D153</f>
        <v>25200</v>
      </c>
      <c r="E152" s="221">
        <v>25200</v>
      </c>
      <c r="F152" s="218">
        <f>E152-D152</f>
        <v>0</v>
      </c>
      <c r="G152" s="218">
        <f>E152/D152*100</f>
        <v>100</v>
      </c>
    </row>
    <row r="153" spans="1:7" ht="38.25" customHeight="1">
      <c r="A153" s="174" t="str">
        <f>'№5'!B72</f>
        <v>Развитие территориального общественного самоуправления </v>
      </c>
      <c r="B153" s="175" t="s">
        <v>619</v>
      </c>
      <c r="C153" s="175"/>
      <c r="D153" s="221">
        <f>D159</f>
        <v>25200</v>
      </c>
      <c r="E153" s="221">
        <f>E159</f>
        <v>25200</v>
      </c>
      <c r="F153" s="218">
        <f t="shared" si="4"/>
        <v>0</v>
      </c>
      <c r="G153" s="218">
        <f t="shared" si="5"/>
        <v>100</v>
      </c>
    </row>
    <row r="154" spans="1:7" ht="18" customHeight="1" hidden="1">
      <c r="A154" s="174"/>
      <c r="B154" s="175"/>
      <c r="C154" s="175"/>
      <c r="D154" s="221"/>
      <c r="E154" s="217"/>
      <c r="F154" s="218">
        <f t="shared" si="4"/>
        <v>0</v>
      </c>
      <c r="G154" s="218" t="e">
        <f t="shared" si="5"/>
        <v>#DIV/0!</v>
      </c>
    </row>
    <row r="155" spans="1:7" ht="18" customHeight="1" hidden="1">
      <c r="A155" s="174"/>
      <c r="B155" s="175"/>
      <c r="C155" s="175"/>
      <c r="D155" s="221"/>
      <c r="E155" s="217"/>
      <c r="F155" s="218">
        <f t="shared" si="4"/>
        <v>0</v>
      </c>
      <c r="G155" s="218" t="e">
        <f t="shared" si="5"/>
        <v>#DIV/0!</v>
      </c>
    </row>
    <row r="156" spans="1:7" ht="18" customHeight="1" hidden="1">
      <c r="A156" s="174"/>
      <c r="B156" s="175"/>
      <c r="C156" s="175"/>
      <c r="D156" s="221"/>
      <c r="E156" s="217"/>
      <c r="F156" s="218">
        <f t="shared" si="4"/>
        <v>0</v>
      </c>
      <c r="G156" s="218" t="e">
        <f t="shared" si="5"/>
        <v>#DIV/0!</v>
      </c>
    </row>
    <row r="157" spans="1:7" ht="18.75" hidden="1">
      <c r="A157" s="164"/>
      <c r="B157" s="175"/>
      <c r="C157" s="175"/>
      <c r="D157" s="221"/>
      <c r="E157" s="217"/>
      <c r="F157" s="218">
        <f t="shared" si="4"/>
        <v>0</v>
      </c>
      <c r="G157" s="218" t="e">
        <f t="shared" si="5"/>
        <v>#DIV/0!</v>
      </c>
    </row>
    <row r="158" spans="1:7" ht="18.75" hidden="1">
      <c r="A158" s="174"/>
      <c r="B158" s="175"/>
      <c r="C158" s="175"/>
      <c r="D158" s="221"/>
      <c r="E158" s="217"/>
      <c r="F158" s="218">
        <f t="shared" si="4"/>
        <v>0</v>
      </c>
      <c r="G158" s="218" t="e">
        <f t="shared" si="5"/>
        <v>#DIV/0!</v>
      </c>
    </row>
    <row r="159" spans="1:7" s="229" customFormat="1" ht="37.5">
      <c r="A159" s="174" t="s">
        <v>366</v>
      </c>
      <c r="B159" s="219" t="s">
        <v>623</v>
      </c>
      <c r="C159" s="228">
        <v>300</v>
      </c>
      <c r="D159" s="223">
        <f>'№5'!H73</f>
        <v>25200</v>
      </c>
      <c r="E159" s="223">
        <v>25200</v>
      </c>
      <c r="F159" s="218">
        <f t="shared" si="4"/>
        <v>0</v>
      </c>
      <c r="G159" s="218">
        <f t="shared" si="5"/>
        <v>100</v>
      </c>
    </row>
    <row r="160" spans="1:7" s="229" customFormat="1" ht="56.25" hidden="1">
      <c r="A160" s="174" t="s">
        <v>529</v>
      </c>
      <c r="B160" s="175" t="s">
        <v>530</v>
      </c>
      <c r="C160" s="228"/>
      <c r="D160" s="223">
        <f>D161</f>
        <v>145000</v>
      </c>
      <c r="E160" s="223"/>
      <c r="F160" s="218">
        <f t="shared" si="4"/>
        <v>-145000</v>
      </c>
      <c r="G160" s="218">
        <f t="shared" si="5"/>
        <v>0</v>
      </c>
    </row>
    <row r="161" spans="1:7" s="229" customFormat="1" ht="41.25" customHeight="1" hidden="1">
      <c r="A161" s="174" t="s">
        <v>211</v>
      </c>
      <c r="B161" s="175" t="s">
        <v>530</v>
      </c>
      <c r="C161" s="228">
        <v>200</v>
      </c>
      <c r="D161" s="223">
        <f>'№5'!H75</f>
        <v>145000</v>
      </c>
      <c r="E161" s="223"/>
      <c r="F161" s="218">
        <f t="shared" si="4"/>
        <v>-145000</v>
      </c>
      <c r="G161" s="218">
        <f t="shared" si="5"/>
        <v>0</v>
      </c>
    </row>
    <row r="162" spans="1:7" ht="39" customHeight="1" hidden="1">
      <c r="A162" s="174" t="str">
        <f>'№5'!B234</f>
        <v>Молодежная политика, оздоровление, занятость детей и подростков</v>
      </c>
      <c r="B162" s="219" t="s">
        <v>402</v>
      </c>
      <c r="C162" s="228"/>
      <c r="D162" s="223">
        <f>D163</f>
        <v>0</v>
      </c>
      <c r="E162" s="217"/>
      <c r="F162" s="218">
        <f t="shared" si="4"/>
        <v>0</v>
      </c>
      <c r="G162" s="218" t="e">
        <f t="shared" si="5"/>
        <v>#DIV/0!</v>
      </c>
    </row>
    <row r="163" spans="1:7" ht="40.5" customHeight="1" hidden="1">
      <c r="A163" s="174" t="str">
        <f>'№5'!B235</f>
        <v>Мероприятия в области молодежной политики</v>
      </c>
      <c r="B163" s="219" t="s">
        <v>403</v>
      </c>
      <c r="C163" s="228"/>
      <c r="D163" s="223">
        <f>D164+D166</f>
        <v>0</v>
      </c>
      <c r="E163" s="217"/>
      <c r="F163" s="218">
        <f t="shared" si="4"/>
        <v>0</v>
      </c>
      <c r="G163" s="218" t="e">
        <f t="shared" si="5"/>
        <v>#DIV/0!</v>
      </c>
    </row>
    <row r="164" spans="1:7" ht="37.5" hidden="1">
      <c r="A164" s="174" t="str">
        <f>'№5'!B236</f>
        <v>Проведение мероприятий для детей и молодежи</v>
      </c>
      <c r="B164" s="219" t="s">
        <v>447</v>
      </c>
      <c r="C164" s="228"/>
      <c r="D164" s="223">
        <f>D165</f>
        <v>0</v>
      </c>
      <c r="E164" s="217"/>
      <c r="F164" s="218">
        <f t="shared" si="4"/>
        <v>0</v>
      </c>
      <c r="G164" s="218" t="e">
        <f t="shared" si="5"/>
        <v>#DIV/0!</v>
      </c>
    </row>
    <row r="165" spans="1:7" ht="37.5" customHeight="1" hidden="1">
      <c r="A165" s="174" t="str">
        <f>A147</f>
        <v>Закупка товаров,работ и услуг для государственных и (муниципальных) нужд</v>
      </c>
      <c r="B165" s="219" t="s">
        <v>447</v>
      </c>
      <c r="C165" s="228">
        <v>200</v>
      </c>
      <c r="D165" s="223">
        <f>'№5'!H237</f>
        <v>0</v>
      </c>
      <c r="E165" s="217"/>
      <c r="F165" s="218">
        <f t="shared" si="4"/>
        <v>0</v>
      </c>
      <c r="G165" s="218" t="e">
        <f t="shared" si="5"/>
        <v>#DIV/0!</v>
      </c>
    </row>
    <row r="166" spans="1:7" ht="93.75" hidden="1">
      <c r="A166" s="174" t="s">
        <v>114</v>
      </c>
      <c r="B166" s="219" t="s">
        <v>448</v>
      </c>
      <c r="C166" s="228"/>
      <c r="D166" s="223">
        <f>D167</f>
        <v>0</v>
      </c>
      <c r="E166" s="217"/>
      <c r="F166" s="218">
        <f t="shared" si="4"/>
        <v>0</v>
      </c>
      <c r="G166" s="218" t="e">
        <f t="shared" si="5"/>
        <v>#DIV/0!</v>
      </c>
    </row>
    <row r="167" spans="1:7" ht="18.75" hidden="1">
      <c r="A167" s="174" t="s">
        <v>361</v>
      </c>
      <c r="B167" s="219" t="s">
        <v>448</v>
      </c>
      <c r="C167" s="228">
        <v>800</v>
      </c>
      <c r="D167" s="223">
        <f>'№5'!H240</f>
        <v>0</v>
      </c>
      <c r="E167" s="217"/>
      <c r="F167" s="218">
        <f t="shared" si="4"/>
        <v>0</v>
      </c>
      <c r="G167" s="218" t="e">
        <f t="shared" si="5"/>
        <v>#DIV/0!</v>
      </c>
    </row>
    <row r="168" spans="1:7" ht="75">
      <c r="A168" s="174" t="s">
        <v>625</v>
      </c>
      <c r="B168" s="219" t="s">
        <v>624</v>
      </c>
      <c r="C168" s="228"/>
      <c r="D168" s="223">
        <f>D169</f>
        <v>145000</v>
      </c>
      <c r="E168" s="217">
        <f>E169</f>
        <v>131274.2</v>
      </c>
      <c r="F168" s="218">
        <f aca="true" t="shared" si="6" ref="F168:F174">E168-D168</f>
        <v>-13725.799999999988</v>
      </c>
      <c r="G168" s="218">
        <f aca="true" t="shared" si="7" ref="G168:G174">E168/D168*100</f>
        <v>90.53393103448276</v>
      </c>
    </row>
    <row r="169" spans="1:7" ht="56.25" customHeight="1">
      <c r="A169" s="148" t="s">
        <v>529</v>
      </c>
      <c r="B169" s="219" t="s">
        <v>530</v>
      </c>
      <c r="C169" s="228"/>
      <c r="D169" s="223">
        <f>D170</f>
        <v>145000</v>
      </c>
      <c r="E169" s="217">
        <f>E170</f>
        <v>131274.2</v>
      </c>
      <c r="F169" s="218">
        <f t="shared" si="6"/>
        <v>-13725.799999999988</v>
      </c>
      <c r="G169" s="218">
        <f t="shared" si="7"/>
        <v>90.53393103448276</v>
      </c>
    </row>
    <row r="170" spans="1:7" ht="56.25" customHeight="1">
      <c r="A170" s="148" t="s">
        <v>211</v>
      </c>
      <c r="B170" s="219" t="s">
        <v>530</v>
      </c>
      <c r="C170" s="228">
        <v>200</v>
      </c>
      <c r="D170" s="223">
        <v>145000</v>
      </c>
      <c r="E170" s="217">
        <v>131274.2</v>
      </c>
      <c r="F170" s="218">
        <f t="shared" si="6"/>
        <v>-13725.799999999988</v>
      </c>
      <c r="G170" s="218">
        <f t="shared" si="7"/>
        <v>90.53393103448276</v>
      </c>
    </row>
    <row r="171" spans="1:7" s="214" customFormat="1" ht="56.25" customHeight="1">
      <c r="A171" s="294" t="s">
        <v>615</v>
      </c>
      <c r="B171" s="170" t="s">
        <v>402</v>
      </c>
      <c r="C171" s="183"/>
      <c r="D171" s="230">
        <f aca="true" t="shared" si="8" ref="D171:E173">D172</f>
        <v>20000</v>
      </c>
      <c r="E171" s="231">
        <f t="shared" si="8"/>
        <v>15500</v>
      </c>
      <c r="F171" s="216">
        <f t="shared" si="6"/>
        <v>-4500</v>
      </c>
      <c r="G171" s="216">
        <f t="shared" si="7"/>
        <v>77.5</v>
      </c>
    </row>
    <row r="172" spans="1:7" ht="37.5">
      <c r="A172" s="148" t="s">
        <v>348</v>
      </c>
      <c r="B172" s="219" t="s">
        <v>403</v>
      </c>
      <c r="C172" s="228"/>
      <c r="D172" s="223">
        <f t="shared" si="8"/>
        <v>20000</v>
      </c>
      <c r="E172" s="217">
        <f t="shared" si="8"/>
        <v>15500</v>
      </c>
      <c r="F172" s="218">
        <f t="shared" si="6"/>
        <v>-4500</v>
      </c>
      <c r="G172" s="218">
        <f t="shared" si="7"/>
        <v>77.5</v>
      </c>
    </row>
    <row r="173" spans="1:7" ht="37.5">
      <c r="A173" s="148" t="s">
        <v>101</v>
      </c>
      <c r="B173" s="219" t="s">
        <v>614</v>
      </c>
      <c r="C173" s="228"/>
      <c r="D173" s="223">
        <f t="shared" si="8"/>
        <v>20000</v>
      </c>
      <c r="E173" s="217">
        <f t="shared" si="8"/>
        <v>15500</v>
      </c>
      <c r="F173" s="218">
        <f t="shared" si="6"/>
        <v>-4500</v>
      </c>
      <c r="G173" s="218">
        <f t="shared" si="7"/>
        <v>77.5</v>
      </c>
    </row>
    <row r="174" spans="1:7" ht="56.25">
      <c r="A174" s="148" t="s">
        <v>211</v>
      </c>
      <c r="B174" s="219" t="s">
        <v>614</v>
      </c>
      <c r="C174" s="228">
        <v>200</v>
      </c>
      <c r="D174" s="223">
        <v>20000</v>
      </c>
      <c r="E174" s="217">
        <v>15500</v>
      </c>
      <c r="F174" s="218">
        <f t="shared" si="6"/>
        <v>-4500</v>
      </c>
      <c r="G174" s="218">
        <f t="shared" si="7"/>
        <v>77.5</v>
      </c>
    </row>
    <row r="175" spans="1:7" s="214" customFormat="1" ht="40.5" customHeight="1">
      <c r="A175" s="164" t="s">
        <v>367</v>
      </c>
      <c r="B175" s="170" t="s">
        <v>409</v>
      </c>
      <c r="C175" s="183"/>
      <c r="D175" s="230">
        <f>D177</f>
        <v>130000</v>
      </c>
      <c r="E175" s="230">
        <f>E176</f>
        <v>117029.16</v>
      </c>
      <c r="F175" s="216">
        <f t="shared" si="4"/>
        <v>-12970.839999999997</v>
      </c>
      <c r="G175" s="216">
        <f t="shared" si="5"/>
        <v>90.02243076923078</v>
      </c>
    </row>
    <row r="176" spans="1:7" ht="56.25">
      <c r="A176" s="174" t="s">
        <v>455</v>
      </c>
      <c r="B176" s="219" t="s">
        <v>409</v>
      </c>
      <c r="C176" s="228"/>
      <c r="D176" s="223">
        <f>D177</f>
        <v>130000</v>
      </c>
      <c r="E176" s="223">
        <f>E178</f>
        <v>117029.16</v>
      </c>
      <c r="F176" s="218">
        <f t="shared" si="4"/>
        <v>-12970.839999999997</v>
      </c>
      <c r="G176" s="218">
        <f t="shared" si="5"/>
        <v>90.02243076923078</v>
      </c>
    </row>
    <row r="177" spans="1:7" ht="90" customHeight="1" hidden="1">
      <c r="A177" s="174" t="s">
        <v>363</v>
      </c>
      <c r="B177" s="219" t="s">
        <v>410</v>
      </c>
      <c r="C177" s="228"/>
      <c r="D177" s="223">
        <f>D178</f>
        <v>130000</v>
      </c>
      <c r="E177" s="217"/>
      <c r="F177" s="218">
        <f t="shared" si="4"/>
        <v>-130000</v>
      </c>
      <c r="G177" s="218">
        <f t="shared" si="5"/>
        <v>0</v>
      </c>
    </row>
    <row r="178" spans="1:7" ht="75.75" customHeight="1">
      <c r="A178" s="174" t="s">
        <v>620</v>
      </c>
      <c r="B178" s="219" t="s">
        <v>616</v>
      </c>
      <c r="C178" s="228"/>
      <c r="D178" s="223">
        <f>'№5'!H282</f>
        <v>130000</v>
      </c>
      <c r="E178" s="217">
        <f>E179</f>
        <v>117029.16</v>
      </c>
      <c r="F178" s="218">
        <f t="shared" si="4"/>
        <v>-12970.839999999997</v>
      </c>
      <c r="G178" s="218">
        <f t="shared" si="5"/>
        <v>90.02243076923078</v>
      </c>
    </row>
    <row r="179" spans="1:7" ht="37.5">
      <c r="A179" s="174" t="s">
        <v>366</v>
      </c>
      <c r="B179" s="219" t="s">
        <v>616</v>
      </c>
      <c r="C179" s="228">
        <v>300</v>
      </c>
      <c r="D179" s="223">
        <f>D178</f>
        <v>130000</v>
      </c>
      <c r="E179" s="217">
        <v>117029.16</v>
      </c>
      <c r="F179" s="218">
        <f t="shared" si="4"/>
        <v>-12970.839999999997</v>
      </c>
      <c r="G179" s="218">
        <f t="shared" si="5"/>
        <v>90.02243076923078</v>
      </c>
    </row>
    <row r="180" spans="1:7" ht="18.75" hidden="1">
      <c r="A180" s="174" t="e">
        <f>'№5'!#REF!</f>
        <v>#REF!</v>
      </c>
      <c r="B180" s="219" t="s">
        <v>381</v>
      </c>
      <c r="C180" s="228"/>
      <c r="D180" s="223" t="e">
        <f>D181+D183</f>
        <v>#REF!</v>
      </c>
      <c r="E180" s="217"/>
      <c r="F180" s="218" t="e">
        <f t="shared" si="4"/>
        <v>#REF!</v>
      </c>
      <c r="G180" s="218" t="e">
        <f t="shared" si="5"/>
        <v>#REF!</v>
      </c>
    </row>
    <row r="181" spans="1:7" ht="37.5" hidden="1">
      <c r="A181" s="174" t="str">
        <f>'№5'!B88</f>
        <v>Расходы на передачу полномочий из поселений</v>
      </c>
      <c r="B181" s="219" t="s">
        <v>450</v>
      </c>
      <c r="C181" s="228"/>
      <c r="D181" s="223" t="e">
        <f>D182</f>
        <v>#REF!</v>
      </c>
      <c r="E181" s="217"/>
      <c r="F181" s="218" t="e">
        <f t="shared" si="4"/>
        <v>#REF!</v>
      </c>
      <c r="G181" s="218" t="e">
        <f t="shared" si="5"/>
        <v>#REF!</v>
      </c>
    </row>
    <row r="182" spans="1:7" ht="18.75" hidden="1">
      <c r="A182" s="174" t="str">
        <f>'№5'!B89</f>
        <v>Межбюджетные трансферты</v>
      </c>
      <c r="B182" s="219" t="s">
        <v>450</v>
      </c>
      <c r="C182" s="228">
        <v>500</v>
      </c>
      <c r="D182" s="223" t="e">
        <f>'№5'!#REF!+'№5'!#REF!</f>
        <v>#REF!</v>
      </c>
      <c r="E182" s="217"/>
      <c r="F182" s="218" t="e">
        <f t="shared" si="4"/>
        <v>#REF!</v>
      </c>
      <c r="G182" s="218" t="e">
        <f t="shared" si="5"/>
        <v>#REF!</v>
      </c>
    </row>
    <row r="183" spans="1:7" ht="37.5" hidden="1">
      <c r="A183" s="174" t="s">
        <v>369</v>
      </c>
      <c r="B183" s="219" t="s">
        <v>396</v>
      </c>
      <c r="C183" s="228"/>
      <c r="D183" s="223">
        <f>D184</f>
        <v>0</v>
      </c>
      <c r="E183" s="217"/>
      <c r="F183" s="218">
        <f t="shared" si="4"/>
        <v>0</v>
      </c>
      <c r="G183" s="218" t="e">
        <f t="shared" si="5"/>
        <v>#DIV/0!</v>
      </c>
    </row>
    <row r="184" spans="1:7" ht="18.75" hidden="1">
      <c r="A184" s="174" t="s">
        <v>308</v>
      </c>
      <c r="B184" s="219" t="s">
        <v>396</v>
      </c>
      <c r="C184" s="228">
        <v>500</v>
      </c>
      <c r="D184" s="223">
        <f>'№5'!H147</f>
        <v>0</v>
      </c>
      <c r="E184" s="217"/>
      <c r="F184" s="218">
        <f t="shared" si="4"/>
        <v>0</v>
      </c>
      <c r="G184" s="218" t="e">
        <f t="shared" si="5"/>
        <v>#DIV/0!</v>
      </c>
    </row>
    <row r="185" spans="1:7" ht="37.5" hidden="1">
      <c r="A185" s="174" t="str">
        <f>'№5'!B312</f>
        <v>Управление муниципальными финансами</v>
      </c>
      <c r="B185" s="219" t="s">
        <v>413</v>
      </c>
      <c r="C185" s="228"/>
      <c r="D185" s="223">
        <f>D186</f>
        <v>0</v>
      </c>
      <c r="E185" s="217"/>
      <c r="F185" s="218">
        <f t="shared" si="4"/>
        <v>0</v>
      </c>
      <c r="G185" s="218" t="e">
        <f t="shared" si="5"/>
        <v>#DIV/0!</v>
      </c>
    </row>
    <row r="186" spans="1:7" ht="56.25" hidden="1">
      <c r="A186" s="174" t="str">
        <f>'№5'!B313</f>
        <v>Управление муниципальным долгом и муниципальными финансовыми активами</v>
      </c>
      <c r="B186" s="219" t="s">
        <v>414</v>
      </c>
      <c r="C186" s="228"/>
      <c r="D186" s="223">
        <f>D187</f>
        <v>0</v>
      </c>
      <c r="E186" s="217"/>
      <c r="F186" s="218">
        <f t="shared" si="4"/>
        <v>0</v>
      </c>
      <c r="G186" s="218" t="e">
        <f t="shared" si="5"/>
        <v>#DIV/0!</v>
      </c>
    </row>
    <row r="187" spans="1:7" ht="56.25" hidden="1">
      <c r="A187" s="174" t="str">
        <f>'№5'!B314</f>
        <v>Процентные платежи по муниципальному долгу муниципального образования</v>
      </c>
      <c r="B187" s="219" t="s">
        <v>415</v>
      </c>
      <c r="C187" s="228"/>
      <c r="D187" s="223">
        <f>D188</f>
        <v>0</v>
      </c>
      <c r="E187" s="217"/>
      <c r="F187" s="218">
        <f t="shared" si="4"/>
        <v>0</v>
      </c>
      <c r="G187" s="218" t="e">
        <f t="shared" si="5"/>
        <v>#DIV/0!</v>
      </c>
    </row>
    <row r="188" spans="1:7" ht="36" customHeight="1" hidden="1">
      <c r="A188" s="174" t="str">
        <f>'№5'!B315</f>
        <v>Обслуживание государственного (муниципального) долга</v>
      </c>
      <c r="B188" s="219" t="s">
        <v>415</v>
      </c>
      <c r="C188" s="228">
        <v>700</v>
      </c>
      <c r="D188" s="223">
        <f>'№5'!H315</f>
        <v>0</v>
      </c>
      <c r="E188" s="217"/>
      <c r="F188" s="218">
        <f t="shared" si="4"/>
        <v>0</v>
      </c>
      <c r="G188" s="218" t="e">
        <f t="shared" si="5"/>
        <v>#DIV/0!</v>
      </c>
    </row>
    <row r="189" spans="1:7" s="214" customFormat="1" ht="93.75">
      <c r="A189" s="164" t="str">
        <f>'№5'!B252</f>
        <v>Организация досуга и обеспечение населения услугами учреждений культуры, сохранение, использование и популяризация объектов культурного наследия</v>
      </c>
      <c r="B189" s="170" t="s">
        <v>404</v>
      </c>
      <c r="C189" s="183"/>
      <c r="D189" s="230">
        <f>D190+D199+D219</f>
        <v>7651935</v>
      </c>
      <c r="E189" s="230">
        <f>E190+E199+E219</f>
        <v>7651935</v>
      </c>
      <c r="F189" s="216">
        <f t="shared" si="4"/>
        <v>0</v>
      </c>
      <c r="G189" s="216">
        <f t="shared" si="5"/>
        <v>100</v>
      </c>
    </row>
    <row r="190" spans="1:7" ht="18.75">
      <c r="A190" s="174" t="str">
        <f>'№5'!B255</f>
        <v>Клубы</v>
      </c>
      <c r="B190" s="219" t="s">
        <v>418</v>
      </c>
      <c r="C190" s="228"/>
      <c r="D190" s="223">
        <f>D191+D194+D196</f>
        <v>6334411</v>
      </c>
      <c r="E190" s="223">
        <f>E191+E194+E196</f>
        <v>6334411</v>
      </c>
      <c r="F190" s="218">
        <f t="shared" si="4"/>
        <v>0</v>
      </c>
      <c r="G190" s="218">
        <f t="shared" si="5"/>
        <v>100</v>
      </c>
    </row>
    <row r="191" spans="1:7" ht="54" customHeight="1">
      <c r="A191" s="174" t="str">
        <f>'№5'!B256</f>
        <v>Расходы на обеспечение деятельности (оказание услуг) муниципальных учреждений</v>
      </c>
      <c r="B191" s="219" t="s">
        <v>405</v>
      </c>
      <c r="C191" s="228"/>
      <c r="D191" s="223">
        <f>D192</f>
        <v>5834411</v>
      </c>
      <c r="E191" s="217">
        <f>E192</f>
        <v>5834411</v>
      </c>
      <c r="F191" s="218">
        <f t="shared" si="4"/>
        <v>0</v>
      </c>
      <c r="G191" s="218">
        <f t="shared" si="5"/>
        <v>100</v>
      </c>
    </row>
    <row r="192" spans="1:7" ht="54" customHeight="1">
      <c r="A192" s="174" t="str">
        <f>'№5'!B257</f>
        <v>Предоставление субсидий  бюджетным, автономным учреждениям и иным некоммерческим организациям</v>
      </c>
      <c r="B192" s="219" t="s">
        <v>405</v>
      </c>
      <c r="C192" s="228">
        <v>600</v>
      </c>
      <c r="D192" s="223">
        <f>'№5'!H257</f>
        <v>5834411</v>
      </c>
      <c r="E192" s="217">
        <v>5834411</v>
      </c>
      <c r="F192" s="218">
        <f t="shared" si="4"/>
        <v>0</v>
      </c>
      <c r="G192" s="218">
        <f t="shared" si="5"/>
        <v>100</v>
      </c>
    </row>
    <row r="193" spans="1:7" ht="4.5" customHeight="1" hidden="1">
      <c r="A193" s="174" t="s">
        <v>507</v>
      </c>
      <c r="B193" s="219" t="s">
        <v>508</v>
      </c>
      <c r="C193" s="228"/>
      <c r="D193" s="223" t="e">
        <f>#REF!</f>
        <v>#REF!</v>
      </c>
      <c r="E193" s="217"/>
      <c r="F193" s="218" t="e">
        <f t="shared" si="4"/>
        <v>#REF!</v>
      </c>
      <c r="G193" s="218" t="e">
        <f t="shared" si="5"/>
        <v>#REF!</v>
      </c>
    </row>
    <row r="194" spans="1:7" ht="72.75" customHeight="1">
      <c r="A194" s="174" t="s">
        <v>571</v>
      </c>
      <c r="B194" s="219" t="s">
        <v>570</v>
      </c>
      <c r="C194" s="228"/>
      <c r="D194" s="223">
        <f>D195</f>
        <v>500000</v>
      </c>
      <c r="E194" s="217">
        <f>E195</f>
        <v>500000</v>
      </c>
      <c r="F194" s="218">
        <f t="shared" si="4"/>
        <v>0</v>
      </c>
      <c r="G194" s="218">
        <f t="shared" si="5"/>
        <v>100</v>
      </c>
    </row>
    <row r="195" spans="1:7" ht="55.5" customHeight="1">
      <c r="A195" s="174" t="s">
        <v>469</v>
      </c>
      <c r="B195" s="219" t="s">
        <v>570</v>
      </c>
      <c r="C195" s="228">
        <v>600</v>
      </c>
      <c r="D195" s="223">
        <f>'№5'!H263</f>
        <v>500000</v>
      </c>
      <c r="E195" s="217">
        <v>500000</v>
      </c>
      <c r="F195" s="218">
        <f t="shared" si="4"/>
        <v>0</v>
      </c>
      <c r="G195" s="218">
        <f t="shared" si="5"/>
        <v>100</v>
      </c>
    </row>
    <row r="196" spans="1:7" ht="55.5" customHeight="1" hidden="1">
      <c r="A196" s="174" t="s">
        <v>573</v>
      </c>
      <c r="B196" s="219" t="s">
        <v>578</v>
      </c>
      <c r="C196" s="228"/>
      <c r="D196" s="223"/>
      <c r="E196" s="217"/>
      <c r="F196" s="218">
        <f t="shared" si="4"/>
        <v>0</v>
      </c>
      <c r="G196" s="218" t="e">
        <f t="shared" si="5"/>
        <v>#DIV/0!</v>
      </c>
    </row>
    <row r="197" spans="1:7" ht="55.5" customHeight="1" hidden="1">
      <c r="A197" s="174" t="s">
        <v>469</v>
      </c>
      <c r="B197" s="219" t="s">
        <v>578</v>
      </c>
      <c r="C197" s="228">
        <v>600</v>
      </c>
      <c r="D197" s="223"/>
      <c r="E197" s="217"/>
      <c r="F197" s="218">
        <f t="shared" si="4"/>
        <v>0</v>
      </c>
      <c r="G197" s="218" t="e">
        <f t="shared" si="5"/>
        <v>#DIV/0!</v>
      </c>
    </row>
    <row r="198" spans="1:7" ht="55.5" customHeight="1" hidden="1">
      <c r="A198" s="174" t="s">
        <v>469</v>
      </c>
      <c r="B198" s="219"/>
      <c r="C198" s="228"/>
      <c r="D198" s="223"/>
      <c r="E198" s="217"/>
      <c r="F198" s="218">
        <f t="shared" si="4"/>
        <v>0</v>
      </c>
      <c r="G198" s="218" t="e">
        <f t="shared" si="5"/>
        <v>#DIV/0!</v>
      </c>
    </row>
    <row r="199" spans="1:7" ht="21.75" customHeight="1">
      <c r="A199" s="174" t="str">
        <f>'№5'!B266</f>
        <v>Услуги библиотек</v>
      </c>
      <c r="B199" s="219" t="s">
        <v>406</v>
      </c>
      <c r="C199" s="228"/>
      <c r="D199" s="223">
        <f>D200+D209+D213</f>
        <v>1317524</v>
      </c>
      <c r="E199" s="217">
        <f>E200</f>
        <v>1317524</v>
      </c>
      <c r="F199" s="218">
        <f t="shared" si="4"/>
        <v>0</v>
      </c>
      <c r="G199" s="218">
        <f t="shared" si="5"/>
        <v>100</v>
      </c>
    </row>
    <row r="200" spans="1:7" ht="56.25">
      <c r="A200" s="174" t="str">
        <f>'№5'!B267</f>
        <v>Расходы на обеспечение деятельности (оказание услуг) муниципальных учреждений</v>
      </c>
      <c r="B200" s="219" t="s">
        <v>407</v>
      </c>
      <c r="C200" s="228"/>
      <c r="D200" s="223">
        <f>D201</f>
        <v>1317524</v>
      </c>
      <c r="E200" s="217">
        <f>E201</f>
        <v>1317524</v>
      </c>
      <c r="F200" s="218">
        <f t="shared" si="4"/>
        <v>0</v>
      </c>
      <c r="G200" s="218">
        <f t="shared" si="5"/>
        <v>100</v>
      </c>
    </row>
    <row r="201" spans="1:7" ht="56.25" customHeight="1">
      <c r="A201" s="131" t="s">
        <v>509</v>
      </c>
      <c r="B201" s="219" t="s">
        <v>407</v>
      </c>
      <c r="C201" s="228">
        <v>600</v>
      </c>
      <c r="D201" s="223">
        <v>1317524</v>
      </c>
      <c r="E201" s="217">
        <v>1317524</v>
      </c>
      <c r="F201" s="218">
        <f t="shared" si="4"/>
        <v>0</v>
      </c>
      <c r="G201" s="218">
        <f t="shared" si="5"/>
        <v>100</v>
      </c>
    </row>
    <row r="202" spans="1:7" ht="18.75" hidden="1">
      <c r="A202" s="174" t="e">
        <f>'№5'!#REF!</f>
        <v>#REF!</v>
      </c>
      <c r="B202" s="175" t="s">
        <v>459</v>
      </c>
      <c r="C202" s="228"/>
      <c r="D202" s="223" t="e">
        <f>D203+D205</f>
        <v>#REF!</v>
      </c>
      <c r="E202" s="217"/>
      <c r="F202" s="218" t="e">
        <f t="shared" si="4"/>
        <v>#REF!</v>
      </c>
      <c r="G202" s="218" t="e">
        <f t="shared" si="5"/>
        <v>#REF!</v>
      </c>
    </row>
    <row r="203" spans="1:7" ht="18.75" hidden="1">
      <c r="A203" s="174" t="e">
        <f>'№5'!#REF!</f>
        <v>#REF!</v>
      </c>
      <c r="B203" s="175" t="s">
        <v>460</v>
      </c>
      <c r="C203" s="228"/>
      <c r="D203" s="223" t="e">
        <f>D204</f>
        <v>#REF!</v>
      </c>
      <c r="E203" s="217"/>
      <c r="F203" s="218" t="e">
        <f t="shared" si="4"/>
        <v>#REF!</v>
      </c>
      <c r="G203" s="218" t="e">
        <f t="shared" si="5"/>
        <v>#REF!</v>
      </c>
    </row>
    <row r="204" spans="1:7" ht="75" hidden="1">
      <c r="A204" s="174" t="s">
        <v>271</v>
      </c>
      <c r="B204" s="175" t="s">
        <v>460</v>
      </c>
      <c r="C204" s="228">
        <v>600</v>
      </c>
      <c r="D204" s="223" t="e">
        <f>'№5'!#REF!</f>
        <v>#REF!</v>
      </c>
      <c r="E204" s="217"/>
      <c r="F204" s="218" t="e">
        <f t="shared" si="4"/>
        <v>#REF!</v>
      </c>
      <c r="G204" s="218" t="e">
        <f t="shared" si="5"/>
        <v>#REF!</v>
      </c>
    </row>
    <row r="205" spans="1:7" ht="112.5" hidden="1">
      <c r="A205" s="174" t="s">
        <v>458</v>
      </c>
      <c r="B205" s="175" t="s">
        <v>470</v>
      </c>
      <c r="C205" s="228"/>
      <c r="D205" s="223" t="e">
        <f>D206</f>
        <v>#REF!</v>
      </c>
      <c r="E205" s="217"/>
      <c r="F205" s="218" t="e">
        <f t="shared" si="4"/>
        <v>#REF!</v>
      </c>
      <c r="G205" s="218" t="e">
        <f t="shared" si="5"/>
        <v>#REF!</v>
      </c>
    </row>
    <row r="206" spans="1:7" ht="126" customHeight="1" hidden="1">
      <c r="A206" s="174" t="s">
        <v>458</v>
      </c>
      <c r="B206" s="175" t="s">
        <v>470</v>
      </c>
      <c r="C206" s="228"/>
      <c r="D206" s="223" t="e">
        <f>D207</f>
        <v>#REF!</v>
      </c>
      <c r="E206" s="217"/>
      <c r="F206" s="218" t="e">
        <f t="shared" si="4"/>
        <v>#REF!</v>
      </c>
      <c r="G206" s="218" t="e">
        <f t="shared" si="5"/>
        <v>#REF!</v>
      </c>
    </row>
    <row r="207" spans="1:7" ht="90" customHeight="1" hidden="1">
      <c r="A207" s="174" t="s">
        <v>271</v>
      </c>
      <c r="B207" s="175" t="s">
        <v>461</v>
      </c>
      <c r="C207" s="228">
        <v>600</v>
      </c>
      <c r="D207" s="223" t="e">
        <f>'№5'!#REF!</f>
        <v>#REF!</v>
      </c>
      <c r="E207" s="217"/>
      <c r="F207" s="218" t="e">
        <f t="shared" si="4"/>
        <v>#REF!</v>
      </c>
      <c r="G207" s="218" t="e">
        <f t="shared" si="5"/>
        <v>#REF!</v>
      </c>
    </row>
    <row r="208" spans="1:7" ht="93.75" hidden="1">
      <c r="A208" s="174" t="str">
        <f>'№5'!B272</f>
        <v>Организация досуга и обеспечение населения услугами учреждений культуры, сохранение, использование и популяризация объектов культурного наследия</v>
      </c>
      <c r="B208" s="219" t="s">
        <v>434</v>
      </c>
      <c r="C208" s="228"/>
      <c r="D208" s="223">
        <f>D211</f>
        <v>0</v>
      </c>
      <c r="E208" s="217"/>
      <c r="F208" s="218">
        <f t="shared" si="4"/>
        <v>0</v>
      </c>
      <c r="G208" s="218" t="e">
        <f t="shared" si="5"/>
        <v>#DIV/0!</v>
      </c>
    </row>
    <row r="209" spans="1:7" ht="18.75" hidden="1">
      <c r="A209" s="232" t="e">
        <f>#REF!</f>
        <v>#REF!</v>
      </c>
      <c r="B209" s="219" t="s">
        <v>408</v>
      </c>
      <c r="C209" s="228"/>
      <c r="D209" s="223">
        <f>D210</f>
        <v>0</v>
      </c>
      <c r="E209" s="217"/>
      <c r="F209" s="218">
        <f t="shared" si="4"/>
        <v>0</v>
      </c>
      <c r="G209" s="218" t="e">
        <f t="shared" si="5"/>
        <v>#DIV/0!</v>
      </c>
    </row>
    <row r="210" spans="1:7" ht="75" hidden="1">
      <c r="A210" s="174" t="str">
        <f>A201</f>
        <v>Предоставление субсидий бюджетным, автономным учреждениям и иным некомерческим организациям</v>
      </c>
      <c r="B210" s="219" t="s">
        <v>408</v>
      </c>
      <c r="C210" s="228">
        <v>600</v>
      </c>
      <c r="D210" s="223">
        <f>'№5'!H269</f>
        <v>0</v>
      </c>
      <c r="E210" s="217"/>
      <c r="F210" s="218">
        <f t="shared" si="4"/>
        <v>0</v>
      </c>
      <c r="G210" s="218" t="e">
        <f t="shared" si="5"/>
        <v>#DIV/0!</v>
      </c>
    </row>
    <row r="211" spans="1:7" ht="56.25" hidden="1">
      <c r="A211" s="174" t="str">
        <f>'№5'!B274</f>
        <v>МВЦП "Охрана и сохранение объектов культурного наследия местного значения"</v>
      </c>
      <c r="B211" s="219" t="s">
        <v>451</v>
      </c>
      <c r="C211" s="228"/>
      <c r="D211" s="223">
        <f>D212</f>
        <v>0</v>
      </c>
      <c r="E211" s="217"/>
      <c r="F211" s="218">
        <f t="shared" si="4"/>
        <v>0</v>
      </c>
      <c r="G211" s="218" t="e">
        <f t="shared" si="5"/>
        <v>#DIV/0!</v>
      </c>
    </row>
    <row r="212" spans="1:7" ht="72" customHeight="1" hidden="1">
      <c r="A212" s="174" t="str">
        <f>'№5'!B275</f>
        <v>Предоставление субсидий  бюджетным, автономным учреждениям и иным некоммерческим организациям</v>
      </c>
      <c r="B212" s="219" t="s">
        <v>451</v>
      </c>
      <c r="C212" s="228">
        <v>600</v>
      </c>
      <c r="D212" s="223">
        <f>'№5'!H274</f>
        <v>0</v>
      </c>
      <c r="E212" s="217"/>
      <c r="F212" s="218">
        <f t="shared" si="4"/>
        <v>0</v>
      </c>
      <c r="G212" s="218" t="e">
        <f t="shared" si="5"/>
        <v>#DIV/0!</v>
      </c>
    </row>
    <row r="213" spans="1:7" ht="112.5" hidden="1">
      <c r="A213" s="174" t="s">
        <v>458</v>
      </c>
      <c r="B213" s="175" t="s">
        <v>459</v>
      </c>
      <c r="C213" s="228"/>
      <c r="D213" s="223">
        <f>D214+D216</f>
        <v>0</v>
      </c>
      <c r="E213" s="217"/>
      <c r="F213" s="218">
        <f t="shared" si="4"/>
        <v>0</v>
      </c>
      <c r="G213" s="218" t="e">
        <f t="shared" si="5"/>
        <v>#DIV/0!</v>
      </c>
    </row>
    <row r="214" spans="1:7" ht="112.5" hidden="1">
      <c r="A214" s="174" t="s">
        <v>458</v>
      </c>
      <c r="B214" s="175" t="s">
        <v>460</v>
      </c>
      <c r="C214" s="228"/>
      <c r="D214" s="223">
        <f>D215</f>
        <v>0</v>
      </c>
      <c r="E214" s="217"/>
      <c r="F214" s="218">
        <f t="shared" si="4"/>
        <v>0</v>
      </c>
      <c r="G214" s="218" t="e">
        <f t="shared" si="5"/>
        <v>#DIV/0!</v>
      </c>
    </row>
    <row r="215" spans="1:7" ht="75" hidden="1">
      <c r="A215" s="174" t="s">
        <v>271</v>
      </c>
      <c r="B215" s="175" t="s">
        <v>460</v>
      </c>
      <c r="C215" s="228">
        <v>600</v>
      </c>
      <c r="D215" s="223">
        <v>0</v>
      </c>
      <c r="E215" s="217"/>
      <c r="F215" s="218">
        <f t="shared" si="4"/>
        <v>0</v>
      </c>
      <c r="G215" s="218" t="e">
        <f t="shared" si="5"/>
        <v>#DIV/0!</v>
      </c>
    </row>
    <row r="216" spans="1:7" ht="112.5" hidden="1">
      <c r="A216" s="174" t="s">
        <v>458</v>
      </c>
      <c r="B216" s="175" t="s">
        <v>461</v>
      </c>
      <c r="C216" s="228"/>
      <c r="D216" s="223">
        <v>0</v>
      </c>
      <c r="E216" s="217"/>
      <c r="F216" s="218">
        <f t="shared" si="4"/>
        <v>0</v>
      </c>
      <c r="G216" s="218" t="e">
        <f t="shared" si="5"/>
        <v>#DIV/0!</v>
      </c>
    </row>
    <row r="217" spans="1:7" ht="112.5" hidden="1">
      <c r="A217" s="174" t="s">
        <v>458</v>
      </c>
      <c r="B217" s="175" t="s">
        <v>461</v>
      </c>
      <c r="C217" s="228"/>
      <c r="D217" s="223">
        <v>0</v>
      </c>
      <c r="E217" s="217"/>
      <c r="F217" s="218">
        <f t="shared" si="4"/>
        <v>0</v>
      </c>
      <c r="G217" s="218" t="e">
        <f t="shared" si="5"/>
        <v>#DIV/0!</v>
      </c>
    </row>
    <row r="218" spans="1:7" ht="75" hidden="1">
      <c r="A218" s="174" t="s">
        <v>271</v>
      </c>
      <c r="B218" s="175" t="s">
        <v>461</v>
      </c>
      <c r="C218" s="228">
        <v>600</v>
      </c>
      <c r="D218" s="223">
        <v>0</v>
      </c>
      <c r="E218" s="217"/>
      <c r="F218" s="218">
        <f t="shared" si="4"/>
        <v>0</v>
      </c>
      <c r="G218" s="218" t="e">
        <f t="shared" si="5"/>
        <v>#DIV/0!</v>
      </c>
    </row>
    <row r="219" spans="1:7" ht="55.5" customHeight="1" hidden="1">
      <c r="A219" s="174" t="str">
        <f>'№5'!B274</f>
        <v>МВЦП "Охрана и сохранение объектов культурного наследия местного значения"</v>
      </c>
      <c r="B219" s="175" t="s">
        <v>451</v>
      </c>
      <c r="C219" s="228"/>
      <c r="D219" s="223">
        <f>D220</f>
        <v>0</v>
      </c>
      <c r="E219" s="217"/>
      <c r="F219" s="218">
        <f t="shared" si="4"/>
        <v>0</v>
      </c>
      <c r="G219" s="218" t="e">
        <f t="shared" si="5"/>
        <v>#DIV/0!</v>
      </c>
    </row>
    <row r="220" spans="1:7" ht="55.5" customHeight="1" hidden="1">
      <c r="A220" s="131" t="s">
        <v>509</v>
      </c>
      <c r="B220" s="175" t="s">
        <v>451</v>
      </c>
      <c r="C220" s="228">
        <v>600</v>
      </c>
      <c r="D220" s="223">
        <f>'№5'!H275</f>
        <v>0</v>
      </c>
      <c r="E220" s="217"/>
      <c r="F220" s="218">
        <f t="shared" si="4"/>
        <v>0</v>
      </c>
      <c r="G220" s="218" t="e">
        <f t="shared" si="5"/>
        <v>#DIV/0!</v>
      </c>
    </row>
    <row r="221" spans="1:7" ht="21.75" customHeight="1" hidden="1">
      <c r="A221" s="174" t="str">
        <f>'№5'!B289</f>
        <v>Развитие физической культуры и спорта</v>
      </c>
      <c r="B221" s="219" t="s">
        <v>411</v>
      </c>
      <c r="C221" s="228"/>
      <c r="D221" s="223">
        <f>D222</f>
        <v>0</v>
      </c>
      <c r="E221" s="217"/>
      <c r="F221" s="218">
        <f t="shared" si="4"/>
        <v>0</v>
      </c>
      <c r="G221" s="218" t="e">
        <f t="shared" si="5"/>
        <v>#DIV/0!</v>
      </c>
    </row>
    <row r="222" spans="1:7" ht="40.5" customHeight="1" hidden="1">
      <c r="A222" s="174" t="str">
        <f>'№5'!B291</f>
        <v>Мероприятия в области спорта и физической культуры</v>
      </c>
      <c r="B222" s="219" t="s">
        <v>452</v>
      </c>
      <c r="C222" s="228"/>
      <c r="D222" s="223">
        <f>'№5'!H291</f>
        <v>0</v>
      </c>
      <c r="E222" s="217"/>
      <c r="F222" s="218">
        <f t="shared" si="4"/>
        <v>0</v>
      </c>
      <c r="G222" s="218" t="e">
        <f t="shared" si="5"/>
        <v>#DIV/0!</v>
      </c>
    </row>
    <row r="223" spans="1:7" ht="117.75" customHeight="1" hidden="1">
      <c r="A223" s="174" t="str">
        <f>'№5'!B295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3" s="219" t="s">
        <v>452</v>
      </c>
      <c r="C223" s="228">
        <v>100</v>
      </c>
      <c r="D223" s="223">
        <f>'№5'!H295</f>
        <v>0</v>
      </c>
      <c r="E223" s="217"/>
      <c r="F223" s="218">
        <f aca="true" t="shared" si="9" ref="F223:F299">E223-D223</f>
        <v>0</v>
      </c>
      <c r="G223" s="218" t="e">
        <f aca="true" t="shared" si="10" ref="G223:G299">E223/D223*100</f>
        <v>#DIV/0!</v>
      </c>
    </row>
    <row r="224" spans="1:7" ht="53.25" customHeight="1" hidden="1">
      <c r="A224" s="174" t="str">
        <f>'№5'!B296</f>
        <v>Закупка товаров, работ и услуг для обеспечения государственных (муниципальных)нужд</v>
      </c>
      <c r="B224" s="219" t="s">
        <v>452</v>
      </c>
      <c r="C224" s="228">
        <v>200</v>
      </c>
      <c r="D224" s="223">
        <f>'№5'!H296</f>
        <v>0</v>
      </c>
      <c r="E224" s="217"/>
      <c r="F224" s="218">
        <f t="shared" si="9"/>
        <v>0</v>
      </c>
      <c r="G224" s="218" t="e">
        <f t="shared" si="10"/>
        <v>#DIV/0!</v>
      </c>
    </row>
    <row r="225" spans="1:7" s="214" customFormat="1" ht="37.5">
      <c r="A225" s="294" t="s">
        <v>618</v>
      </c>
      <c r="B225" s="170" t="s">
        <v>411</v>
      </c>
      <c r="C225" s="183"/>
      <c r="D225" s="230">
        <f aca="true" t="shared" si="11" ref="D225:E227">D226</f>
        <v>10000</v>
      </c>
      <c r="E225" s="231">
        <f t="shared" si="11"/>
        <v>0</v>
      </c>
      <c r="F225" s="216">
        <f t="shared" si="9"/>
        <v>-10000</v>
      </c>
      <c r="G225" s="216">
        <f t="shared" si="10"/>
        <v>0</v>
      </c>
    </row>
    <row r="226" spans="1:7" ht="37.5">
      <c r="A226" s="148" t="s">
        <v>282</v>
      </c>
      <c r="B226" s="219" t="s">
        <v>617</v>
      </c>
      <c r="C226" s="228"/>
      <c r="D226" s="223">
        <f t="shared" si="11"/>
        <v>10000</v>
      </c>
      <c r="E226" s="217">
        <f t="shared" si="11"/>
        <v>0</v>
      </c>
      <c r="F226" s="218">
        <f t="shared" si="9"/>
        <v>-10000</v>
      </c>
      <c r="G226" s="218">
        <f t="shared" si="10"/>
        <v>0</v>
      </c>
    </row>
    <row r="227" spans="1:7" ht="37.5">
      <c r="A227" s="148" t="s">
        <v>282</v>
      </c>
      <c r="B227" s="219" t="s">
        <v>452</v>
      </c>
      <c r="C227" s="228"/>
      <c r="D227" s="223">
        <f t="shared" si="11"/>
        <v>10000</v>
      </c>
      <c r="E227" s="217">
        <f t="shared" si="11"/>
        <v>0</v>
      </c>
      <c r="F227" s="218">
        <f t="shared" si="9"/>
        <v>-10000</v>
      </c>
      <c r="G227" s="218">
        <f t="shared" si="10"/>
        <v>0</v>
      </c>
    </row>
    <row r="228" spans="1:7" ht="56.25">
      <c r="A228" s="148" t="s">
        <v>211</v>
      </c>
      <c r="B228" s="219" t="s">
        <v>452</v>
      </c>
      <c r="C228" s="228">
        <v>200</v>
      </c>
      <c r="D228" s="223">
        <v>10000</v>
      </c>
      <c r="E228" s="217">
        <v>0</v>
      </c>
      <c r="F228" s="218">
        <f t="shared" si="9"/>
        <v>-10000</v>
      </c>
      <c r="G228" s="218">
        <f t="shared" si="10"/>
        <v>0</v>
      </c>
    </row>
    <row r="229" spans="1:7" s="214" customFormat="1" ht="36" customHeight="1">
      <c r="A229" s="164" t="str">
        <f>'№5'!B125</f>
        <v>Дорожная деятельность в отношении дорог общего пользования</v>
      </c>
      <c r="B229" s="170" t="s">
        <v>389</v>
      </c>
      <c r="C229" s="183"/>
      <c r="D229" s="230">
        <f>D230</f>
        <v>2324380.72</v>
      </c>
      <c r="E229" s="231">
        <f>E230</f>
        <v>2099968.48</v>
      </c>
      <c r="F229" s="216">
        <f t="shared" si="9"/>
        <v>-224412.24000000022</v>
      </c>
      <c r="G229" s="216">
        <f t="shared" si="10"/>
        <v>90.34528904541936</v>
      </c>
    </row>
    <row r="230" spans="1:7" ht="129" customHeight="1">
      <c r="A230" s="174" t="str">
        <f>'№5'!B126</f>
        <v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v>
      </c>
      <c r="B230" s="219" t="s">
        <v>390</v>
      </c>
      <c r="C230" s="228"/>
      <c r="D230" s="223">
        <f>D231+D241</f>
        <v>2324380.72</v>
      </c>
      <c r="E230" s="217">
        <f>E231</f>
        <v>2099968.48</v>
      </c>
      <c r="F230" s="218">
        <f t="shared" si="9"/>
        <v>-224412.24000000022</v>
      </c>
      <c r="G230" s="218">
        <f t="shared" si="10"/>
        <v>90.34528904541936</v>
      </c>
    </row>
    <row r="231" spans="1:7" ht="38.25" customHeight="1">
      <c r="A231" s="174" t="str">
        <f>'№5'!B127</f>
        <v>Закупка товаров, работ и услуг для государственных (муниципальных)нужд</v>
      </c>
      <c r="B231" s="219" t="s">
        <v>390</v>
      </c>
      <c r="C231" s="228">
        <v>200</v>
      </c>
      <c r="D231" s="223">
        <f>'№5'!H127</f>
        <v>2324380.72</v>
      </c>
      <c r="E231" s="217">
        <v>2099968.48</v>
      </c>
      <c r="F231" s="218">
        <f t="shared" si="9"/>
        <v>-224412.24000000022</v>
      </c>
      <c r="G231" s="218">
        <f t="shared" si="10"/>
        <v>90.34528904541936</v>
      </c>
    </row>
    <row r="232" spans="1:7" ht="56.25" hidden="1">
      <c r="A232" s="174" t="s">
        <v>370</v>
      </c>
      <c r="B232" s="219" t="s">
        <v>397</v>
      </c>
      <c r="C232" s="228"/>
      <c r="D232" s="223">
        <f>D233</f>
        <v>50000</v>
      </c>
      <c r="E232" s="217"/>
      <c r="F232" s="218">
        <f t="shared" si="9"/>
        <v>-50000</v>
      </c>
      <c r="G232" s="218">
        <f t="shared" si="10"/>
        <v>0</v>
      </c>
    </row>
    <row r="233" spans="1:7" ht="37.5" hidden="1">
      <c r="A233" s="174" t="s">
        <v>473</v>
      </c>
      <c r="B233" s="219" t="s">
        <v>471</v>
      </c>
      <c r="C233" s="228"/>
      <c r="D233" s="223">
        <f>D234</f>
        <v>50000</v>
      </c>
      <c r="E233" s="217"/>
      <c r="F233" s="218">
        <f t="shared" si="9"/>
        <v>-50000</v>
      </c>
      <c r="G233" s="218">
        <f t="shared" si="10"/>
        <v>0</v>
      </c>
    </row>
    <row r="234" spans="1:7" ht="93.75" hidden="1">
      <c r="A234" s="174" t="str">
        <f>'№5'!B170</f>
        <v>Строительство объектов социального и производственного комплексов, в том числе объектов общегражданского назначения, жилья, инфраструктуры</v>
      </c>
      <c r="B234" s="219" t="s">
        <v>472</v>
      </c>
      <c r="C234" s="228"/>
      <c r="D234" s="223">
        <f>D235+D236</f>
        <v>50000</v>
      </c>
      <c r="E234" s="217"/>
      <c r="F234" s="218">
        <f t="shared" si="9"/>
        <v>-50000</v>
      </c>
      <c r="G234" s="218">
        <f t="shared" si="10"/>
        <v>0</v>
      </c>
    </row>
    <row r="235" spans="1:7" ht="54" customHeight="1" hidden="1">
      <c r="A235" s="174" t="str">
        <f>'№5'!B171</f>
        <v>Закупка товаров, работ и услуг для обеспечения государственных (муниципальных)нужд</v>
      </c>
      <c r="B235" s="219" t="s">
        <v>472</v>
      </c>
      <c r="C235" s="228">
        <v>200</v>
      </c>
      <c r="D235" s="223">
        <v>50000</v>
      </c>
      <c r="E235" s="217"/>
      <c r="F235" s="218">
        <f t="shared" si="9"/>
        <v>-50000</v>
      </c>
      <c r="G235" s="218">
        <f t="shared" si="10"/>
        <v>0</v>
      </c>
    </row>
    <row r="236" spans="1:7" ht="72" customHeight="1" hidden="1">
      <c r="A236" s="174" t="str">
        <f>'№5'!B172</f>
        <v>Капитальные    вложения в объекты    недвижимого имущества государственной   (муниципальной)    собственности</v>
      </c>
      <c r="B236" s="219" t="s">
        <v>472</v>
      </c>
      <c r="C236" s="228">
        <v>400</v>
      </c>
      <c r="D236" s="223"/>
      <c r="E236" s="217"/>
      <c r="F236" s="218">
        <f t="shared" si="9"/>
        <v>0</v>
      </c>
      <c r="G236" s="218" t="e">
        <f t="shared" si="10"/>
        <v>#DIV/0!</v>
      </c>
    </row>
    <row r="237" spans="1:7" ht="56.25" hidden="1">
      <c r="A237" s="174" t="s">
        <v>370</v>
      </c>
      <c r="B237" s="219" t="s">
        <v>397</v>
      </c>
      <c r="C237" s="228"/>
      <c r="D237" s="223" t="e">
        <f>D238</f>
        <v>#REF!</v>
      </c>
      <c r="E237" s="217"/>
      <c r="F237" s="218" t="e">
        <f t="shared" si="9"/>
        <v>#REF!</v>
      </c>
      <c r="G237" s="218" t="e">
        <f t="shared" si="10"/>
        <v>#REF!</v>
      </c>
    </row>
    <row r="238" spans="1:7" ht="37.5" hidden="1">
      <c r="A238" s="174" t="s">
        <v>438</v>
      </c>
      <c r="B238" s="219" t="s">
        <v>437</v>
      </c>
      <c r="C238" s="228"/>
      <c r="D238" s="223" t="e">
        <f>D239</f>
        <v>#REF!</v>
      </c>
      <c r="E238" s="217"/>
      <c r="F238" s="218" t="e">
        <f t="shared" si="9"/>
        <v>#REF!</v>
      </c>
      <c r="G238" s="218" t="e">
        <f t="shared" si="10"/>
        <v>#REF!</v>
      </c>
    </row>
    <row r="239" spans="1:7" ht="37.5" hidden="1">
      <c r="A239" s="174" t="str">
        <f>A238</f>
        <v>Капитальные вложения в области культуры</v>
      </c>
      <c r="B239" s="219" t="s">
        <v>436</v>
      </c>
      <c r="C239" s="228"/>
      <c r="D239" s="223" t="e">
        <f>D240+D241</f>
        <v>#REF!</v>
      </c>
      <c r="E239" s="217"/>
      <c r="F239" s="218" t="e">
        <f t="shared" si="9"/>
        <v>#REF!</v>
      </c>
      <c r="G239" s="218" t="e">
        <f t="shared" si="10"/>
        <v>#REF!</v>
      </c>
    </row>
    <row r="240" spans="1:7" ht="72" customHeight="1" hidden="1">
      <c r="A240" s="174" t="s">
        <v>439</v>
      </c>
      <c r="B240" s="219" t="s">
        <v>436</v>
      </c>
      <c r="C240" s="228">
        <v>400</v>
      </c>
      <c r="D240" s="223" t="e">
        <f>'№5'!#REF!</f>
        <v>#REF!</v>
      </c>
      <c r="E240" s="217"/>
      <c r="F240" s="218" t="e">
        <f t="shared" si="9"/>
        <v>#REF!</v>
      </c>
      <c r="G240" s="218" t="e">
        <f t="shared" si="10"/>
        <v>#REF!</v>
      </c>
    </row>
    <row r="241" spans="1:7" ht="2.25" customHeight="1" hidden="1">
      <c r="A241" s="174" t="s">
        <v>361</v>
      </c>
      <c r="B241" s="219" t="s">
        <v>390</v>
      </c>
      <c r="C241" s="228">
        <v>800</v>
      </c>
      <c r="D241" s="223">
        <f>'№5'!H128</f>
        <v>0</v>
      </c>
      <c r="E241" s="217"/>
      <c r="F241" s="218">
        <f t="shared" si="9"/>
        <v>0</v>
      </c>
      <c r="G241" s="218" t="e">
        <f t="shared" si="10"/>
        <v>#DIV/0!</v>
      </c>
    </row>
    <row r="242" spans="1:7" s="214" customFormat="1" ht="56.25" hidden="1">
      <c r="A242" s="242" t="s">
        <v>491</v>
      </c>
      <c r="B242" s="170" t="s">
        <v>397</v>
      </c>
      <c r="C242" s="183"/>
      <c r="D242" s="230">
        <f>D244+D246</f>
        <v>0</v>
      </c>
      <c r="E242" s="231">
        <f>E244+E246</f>
        <v>0</v>
      </c>
      <c r="F242" s="216">
        <f t="shared" si="9"/>
        <v>0</v>
      </c>
      <c r="G242" s="216" t="e">
        <f t="shared" si="10"/>
        <v>#DIV/0!</v>
      </c>
    </row>
    <row r="243" spans="1:7" ht="18.75" hidden="1">
      <c r="A243" s="187" t="e">
        <f>'№5'!#REF!</f>
        <v>#REF!</v>
      </c>
      <c r="B243" s="219" t="s">
        <v>398</v>
      </c>
      <c r="C243" s="228"/>
      <c r="D243" s="223" t="e">
        <f>#REF!</f>
        <v>#REF!</v>
      </c>
      <c r="E243" s="217"/>
      <c r="F243" s="218" t="e">
        <f t="shared" si="9"/>
        <v>#REF!</v>
      </c>
      <c r="G243" s="218" t="e">
        <f t="shared" si="10"/>
        <v>#REF!</v>
      </c>
    </row>
    <row r="244" spans="1:7" ht="93.75" hidden="1">
      <c r="A244" s="187" t="s">
        <v>511</v>
      </c>
      <c r="B244" s="219" t="s">
        <v>520</v>
      </c>
      <c r="C244" s="228"/>
      <c r="D244" s="223">
        <f>D245</f>
        <v>0</v>
      </c>
      <c r="E244" s="217">
        <f>E245</f>
        <v>0</v>
      </c>
      <c r="F244" s="218">
        <f t="shared" si="9"/>
        <v>0</v>
      </c>
      <c r="G244" s="218" t="e">
        <f t="shared" si="10"/>
        <v>#DIV/0!</v>
      </c>
    </row>
    <row r="245" spans="1:7" ht="56.25" hidden="1">
      <c r="A245" s="187" t="s">
        <v>491</v>
      </c>
      <c r="B245" s="219" t="s">
        <v>520</v>
      </c>
      <c r="C245" s="228">
        <v>400</v>
      </c>
      <c r="D245" s="223">
        <f>'№5'!H184</f>
        <v>0</v>
      </c>
      <c r="E245" s="217"/>
      <c r="F245" s="218">
        <f t="shared" si="9"/>
        <v>0</v>
      </c>
      <c r="G245" s="218" t="e">
        <f t="shared" si="10"/>
        <v>#DIV/0!</v>
      </c>
    </row>
    <row r="246" spans="1:7" ht="56.25" hidden="1">
      <c r="A246" s="187" t="s">
        <v>573</v>
      </c>
      <c r="B246" s="219" t="s">
        <v>574</v>
      </c>
      <c r="C246" s="228"/>
      <c r="D246" s="223">
        <f>'№5'!H185</f>
        <v>0</v>
      </c>
      <c r="E246" s="217">
        <f>E247</f>
        <v>0</v>
      </c>
      <c r="F246" s="218">
        <f t="shared" si="9"/>
        <v>0</v>
      </c>
      <c r="G246" s="218" t="e">
        <f t="shared" si="10"/>
        <v>#DIV/0!</v>
      </c>
    </row>
    <row r="247" spans="1:7" ht="56.25" hidden="1">
      <c r="A247" s="187" t="s">
        <v>493</v>
      </c>
      <c r="B247" s="219" t="s">
        <v>574</v>
      </c>
      <c r="C247" s="228">
        <v>200</v>
      </c>
      <c r="D247" s="223">
        <f>'№5'!H186</f>
        <v>0</v>
      </c>
      <c r="E247" s="217"/>
      <c r="F247" s="218">
        <f t="shared" si="9"/>
        <v>0</v>
      </c>
      <c r="G247" s="218" t="e">
        <f t="shared" si="10"/>
        <v>#DIV/0!</v>
      </c>
    </row>
    <row r="248" spans="1:7" s="214" customFormat="1" ht="57.75" customHeight="1">
      <c r="A248" s="242" t="s">
        <v>545</v>
      </c>
      <c r="B248" s="170" t="s">
        <v>544</v>
      </c>
      <c r="C248" s="183"/>
      <c r="D248" s="230">
        <f>D249+D251</f>
        <v>1194684.07</v>
      </c>
      <c r="E248" s="231">
        <f>E249+E251</f>
        <v>1176942.02</v>
      </c>
      <c r="F248" s="216">
        <f t="shared" si="9"/>
        <v>-17742.050000000047</v>
      </c>
      <c r="G248" s="216">
        <f t="shared" si="10"/>
        <v>98.51491700228328</v>
      </c>
    </row>
    <row r="249" spans="1:7" ht="37.5" customHeight="1">
      <c r="A249" s="187" t="s">
        <v>250</v>
      </c>
      <c r="B249" s="219" t="s">
        <v>527</v>
      </c>
      <c r="C249" s="228"/>
      <c r="D249" s="223">
        <f>D250</f>
        <v>48000</v>
      </c>
      <c r="E249" s="217">
        <f>E250</f>
        <v>32000</v>
      </c>
      <c r="F249" s="218">
        <f t="shared" si="9"/>
        <v>-16000</v>
      </c>
      <c r="G249" s="218">
        <f t="shared" si="10"/>
        <v>66.66666666666666</v>
      </c>
    </row>
    <row r="250" spans="1:7" ht="54.75" customHeight="1">
      <c r="A250" s="187" t="s">
        <v>528</v>
      </c>
      <c r="B250" s="219" t="s">
        <v>527</v>
      </c>
      <c r="C250" s="228">
        <v>200</v>
      </c>
      <c r="D250" s="223">
        <f>'№5'!H189</f>
        <v>48000</v>
      </c>
      <c r="E250" s="217">
        <v>32000</v>
      </c>
      <c r="F250" s="218">
        <f t="shared" si="9"/>
        <v>-16000</v>
      </c>
      <c r="G250" s="218">
        <f t="shared" si="10"/>
        <v>66.66666666666666</v>
      </c>
    </row>
    <row r="251" spans="1:7" ht="18.75">
      <c r="A251" s="187" t="s">
        <v>213</v>
      </c>
      <c r="B251" s="219" t="s">
        <v>527</v>
      </c>
      <c r="C251" s="228">
        <v>800</v>
      </c>
      <c r="D251" s="223">
        <f>'№5'!H190</f>
        <v>1146684.07</v>
      </c>
      <c r="E251" s="217">
        <v>1144942.02</v>
      </c>
      <c r="F251" s="218">
        <f t="shared" si="9"/>
        <v>-1742.0500000000466</v>
      </c>
      <c r="G251" s="218">
        <f t="shared" si="10"/>
        <v>99.84807934063302</v>
      </c>
    </row>
    <row r="252" spans="1:7" s="214" customFormat="1" ht="21" customHeight="1">
      <c r="A252" s="242" t="s">
        <v>550</v>
      </c>
      <c r="B252" s="170" t="s">
        <v>549</v>
      </c>
      <c r="C252" s="183"/>
      <c r="D252" s="230">
        <f>D253</f>
        <v>15000</v>
      </c>
      <c r="E252" s="231">
        <f>E253</f>
        <v>2570.78</v>
      </c>
      <c r="F252" s="216">
        <f t="shared" si="9"/>
        <v>-12429.22</v>
      </c>
      <c r="G252" s="216">
        <f t="shared" si="10"/>
        <v>17.138533333333335</v>
      </c>
    </row>
    <row r="253" spans="1:7" ht="42" customHeight="1">
      <c r="A253" s="187" t="s">
        <v>542</v>
      </c>
      <c r="B253" s="219" t="s">
        <v>543</v>
      </c>
      <c r="C253" s="228"/>
      <c r="D253" s="223">
        <f>D254</f>
        <v>15000</v>
      </c>
      <c r="E253" s="217">
        <f>E254</f>
        <v>2570.78</v>
      </c>
      <c r="F253" s="218">
        <f t="shared" si="9"/>
        <v>-12429.22</v>
      </c>
      <c r="G253" s="218">
        <f t="shared" si="10"/>
        <v>17.138533333333335</v>
      </c>
    </row>
    <row r="254" spans="1:7" ht="54.75" customHeight="1">
      <c r="A254" s="187" t="s">
        <v>528</v>
      </c>
      <c r="B254" s="219" t="s">
        <v>543</v>
      </c>
      <c r="C254" s="228">
        <v>200</v>
      </c>
      <c r="D254" s="223">
        <f>'№5'!H158</f>
        <v>15000</v>
      </c>
      <c r="E254" s="217">
        <v>2570.78</v>
      </c>
      <c r="F254" s="218">
        <f t="shared" si="9"/>
        <v>-12429.22</v>
      </c>
      <c r="G254" s="218">
        <f t="shared" si="10"/>
        <v>17.138533333333335</v>
      </c>
    </row>
    <row r="255" spans="1:7" s="214" customFormat="1" ht="18.75">
      <c r="A255" s="164" t="str">
        <f>'№5'!B196</f>
        <v>Благоустройство территории</v>
      </c>
      <c r="B255" s="170" t="s">
        <v>399</v>
      </c>
      <c r="C255" s="183"/>
      <c r="D255" s="230">
        <f>D261+D263+D275</f>
        <v>438300</v>
      </c>
      <c r="E255" s="230">
        <f>E261+E263+E275</f>
        <v>393789.16</v>
      </c>
      <c r="F255" s="216">
        <f t="shared" si="9"/>
        <v>-44510.840000000026</v>
      </c>
      <c r="G255" s="216">
        <f t="shared" si="10"/>
        <v>89.84466347250742</v>
      </c>
    </row>
    <row r="256" spans="1:7" ht="37.5" hidden="1">
      <c r="A256" s="174" t="str">
        <f>'№5'!B197</f>
        <v>Оплата за  техническое облуживание уличного освещения</v>
      </c>
      <c r="B256" s="219" t="s">
        <v>400</v>
      </c>
      <c r="C256" s="228"/>
      <c r="D256" s="223">
        <f>D257+D258</f>
        <v>0</v>
      </c>
      <c r="E256" s="217">
        <f>E257</f>
        <v>0</v>
      </c>
      <c r="F256" s="218">
        <f t="shared" si="9"/>
        <v>0</v>
      </c>
      <c r="G256" s="218" t="e">
        <f t="shared" si="10"/>
        <v>#DIV/0!</v>
      </c>
    </row>
    <row r="257" spans="1:7" ht="57.75" customHeight="1" hidden="1">
      <c r="A257" s="174" t="str">
        <f>'№5'!B198</f>
        <v>Закупка товаров,работ и услуг для государственных и (муниципальных) нужд</v>
      </c>
      <c r="B257" s="219" t="s">
        <v>400</v>
      </c>
      <c r="C257" s="228">
        <v>200</v>
      </c>
      <c r="D257" s="223">
        <f>'№5'!H198</f>
        <v>0</v>
      </c>
      <c r="E257" s="217"/>
      <c r="F257" s="218">
        <f t="shared" si="9"/>
        <v>0</v>
      </c>
      <c r="G257" s="218" t="e">
        <f t="shared" si="10"/>
        <v>#DIV/0!</v>
      </c>
    </row>
    <row r="258" spans="1:7" ht="18" customHeight="1" hidden="1">
      <c r="A258" s="174" t="str">
        <f>'№5'!B199</f>
        <v>Иные бюджетные ассигнования</v>
      </c>
      <c r="B258" s="219" t="s">
        <v>400</v>
      </c>
      <c r="C258" s="228">
        <v>800</v>
      </c>
      <c r="D258" s="223">
        <f>'№5'!H200</f>
        <v>0</v>
      </c>
      <c r="E258" s="217"/>
      <c r="F258" s="218">
        <f t="shared" si="9"/>
        <v>0</v>
      </c>
      <c r="G258" s="218" t="e">
        <f t="shared" si="10"/>
        <v>#DIV/0!</v>
      </c>
    </row>
    <row r="259" spans="1:7" ht="39.75" customHeight="1" hidden="1">
      <c r="A259" s="174" t="str">
        <f>'№5'!B201</f>
        <v>Организация и содержание мест захоронения</v>
      </c>
      <c r="B259" s="219" t="s">
        <v>424</v>
      </c>
      <c r="C259" s="228"/>
      <c r="D259" s="223">
        <f>D260</f>
        <v>0</v>
      </c>
      <c r="E259" s="217"/>
      <c r="F259" s="218">
        <f t="shared" si="9"/>
        <v>0</v>
      </c>
      <c r="G259" s="218" t="e">
        <f t="shared" si="10"/>
        <v>#DIV/0!</v>
      </c>
    </row>
    <row r="260" spans="1:7" ht="54.75" customHeight="1" hidden="1">
      <c r="A260" s="174" t="str">
        <f>A257</f>
        <v>Закупка товаров,работ и услуг для государственных и (муниципальных) нужд</v>
      </c>
      <c r="B260" s="219" t="s">
        <v>424</v>
      </c>
      <c r="C260" s="228">
        <v>200</v>
      </c>
      <c r="D260" s="223">
        <f>'№5'!H201</f>
        <v>0</v>
      </c>
      <c r="E260" s="217"/>
      <c r="F260" s="218">
        <f t="shared" si="9"/>
        <v>0</v>
      </c>
      <c r="G260" s="218" t="e">
        <f t="shared" si="10"/>
        <v>#DIV/0!</v>
      </c>
    </row>
    <row r="261" spans="1:7" ht="37.5">
      <c r="A261" s="174" t="s">
        <v>141</v>
      </c>
      <c r="B261" s="219" t="s">
        <v>424</v>
      </c>
      <c r="C261" s="228"/>
      <c r="D261" s="223">
        <f>D262</f>
        <v>11000</v>
      </c>
      <c r="E261" s="217">
        <f>E262</f>
        <v>10860</v>
      </c>
      <c r="F261" s="218">
        <f>E261-D261</f>
        <v>-140</v>
      </c>
      <c r="G261" s="218">
        <f>E261/D261*100</f>
        <v>98.72727272727273</v>
      </c>
    </row>
    <row r="262" spans="1:7" ht="18.75">
      <c r="A262" s="174" t="str">
        <f>'№5'!B204</f>
        <v>Иные бюджетные ассигнования</v>
      </c>
      <c r="B262" s="219" t="s">
        <v>424</v>
      </c>
      <c r="C262" s="228">
        <v>800</v>
      </c>
      <c r="D262" s="223">
        <v>11000</v>
      </c>
      <c r="E262" s="217">
        <v>10860</v>
      </c>
      <c r="F262" s="218">
        <f>E262-D262</f>
        <v>-140</v>
      </c>
      <c r="G262" s="218">
        <f>E262/D262*100</f>
        <v>98.72727272727273</v>
      </c>
    </row>
    <row r="263" spans="1:7" ht="42" customHeight="1">
      <c r="A263" s="174" t="str">
        <f>'№5'!B205</f>
        <v>Прочие мероприятия по благоустройству городских округов и поселений</v>
      </c>
      <c r="B263" s="219" t="s">
        <v>401</v>
      </c>
      <c r="C263" s="228"/>
      <c r="D263" s="223">
        <f>D264+D265</f>
        <v>422300</v>
      </c>
      <c r="E263" s="217">
        <f>E264+E265</f>
        <v>382929.16</v>
      </c>
      <c r="F263" s="218">
        <f>E263-D263</f>
        <v>-39370.840000000026</v>
      </c>
      <c r="G263" s="218">
        <f>E263/D263*100</f>
        <v>90.67704475491357</v>
      </c>
    </row>
    <row r="264" spans="1:7" ht="54" customHeight="1">
      <c r="A264" s="174" t="str">
        <f>'№5'!B206</f>
        <v>Закупка товаров,работ и услуг для государственных и (муниципальных) нужд</v>
      </c>
      <c r="B264" s="219" t="s">
        <v>401</v>
      </c>
      <c r="C264" s="228">
        <v>200</v>
      </c>
      <c r="D264" s="223">
        <f>'№5'!H206</f>
        <v>407300</v>
      </c>
      <c r="E264" s="217">
        <v>382929.16</v>
      </c>
      <c r="F264" s="218">
        <f t="shared" si="9"/>
        <v>-24370.840000000026</v>
      </c>
      <c r="G264" s="218">
        <f t="shared" si="10"/>
        <v>94.01648907439233</v>
      </c>
    </row>
    <row r="265" spans="1:7" ht="23.25" customHeight="1">
      <c r="A265" s="174" t="str">
        <f>'№5'!B207</f>
        <v>Иные бюджетные ассигнования</v>
      </c>
      <c r="B265" s="219" t="s">
        <v>401</v>
      </c>
      <c r="C265" s="228">
        <v>800</v>
      </c>
      <c r="D265" s="223">
        <f>'№5'!H207</f>
        <v>15000</v>
      </c>
      <c r="E265" s="217">
        <v>0</v>
      </c>
      <c r="F265" s="218">
        <f t="shared" si="9"/>
        <v>-15000</v>
      </c>
      <c r="G265" s="218">
        <f t="shared" si="10"/>
        <v>0</v>
      </c>
    </row>
    <row r="266" spans="1:7" ht="27" customHeight="1" hidden="1">
      <c r="A266" s="174" t="str">
        <f>'№5'!B208</f>
        <v>Озеленение</v>
      </c>
      <c r="B266" s="219" t="s">
        <v>343</v>
      </c>
      <c r="C266" s="228"/>
      <c r="D266" s="223">
        <f>D267</f>
        <v>0</v>
      </c>
      <c r="E266" s="217"/>
      <c r="F266" s="218">
        <f t="shared" si="9"/>
        <v>0</v>
      </c>
      <c r="G266" s="218" t="e">
        <f t="shared" si="10"/>
        <v>#DIV/0!</v>
      </c>
    </row>
    <row r="267" spans="1:7" ht="19.5" customHeight="1" hidden="1">
      <c r="A267" s="174" t="str">
        <f>'№5'!B216</f>
        <v>Закупка товаров, работ и услуг для государственных (муниципальных)нужд</v>
      </c>
      <c r="B267" s="219" t="s">
        <v>343</v>
      </c>
      <c r="C267" s="228">
        <v>200</v>
      </c>
      <c r="D267" s="223">
        <f>'№5'!H216</f>
        <v>0</v>
      </c>
      <c r="E267" s="217"/>
      <c r="F267" s="218">
        <f t="shared" si="9"/>
        <v>0</v>
      </c>
      <c r="G267" s="218" t="e">
        <f t="shared" si="10"/>
        <v>#DIV/0!</v>
      </c>
    </row>
    <row r="268" spans="1:7" ht="18.75" hidden="1">
      <c r="A268" s="174" t="str">
        <f>'№5'!B208</f>
        <v>Озеленение</v>
      </c>
      <c r="B268" s="219" t="s">
        <v>423</v>
      </c>
      <c r="C268" s="228"/>
      <c r="D268" s="223">
        <f>D269</f>
        <v>0</v>
      </c>
      <c r="E268" s="217"/>
      <c r="F268" s="218">
        <f t="shared" si="9"/>
        <v>0</v>
      </c>
      <c r="G268" s="218" t="e">
        <f t="shared" si="10"/>
        <v>#DIV/0!</v>
      </c>
    </row>
    <row r="269" spans="1:7" ht="56.25" hidden="1">
      <c r="A269" s="174" t="str">
        <f>A264</f>
        <v>Закупка товаров,работ и услуг для государственных и (муниципальных) нужд</v>
      </c>
      <c r="B269" s="219" t="s">
        <v>423</v>
      </c>
      <c r="C269" s="228">
        <v>200</v>
      </c>
      <c r="D269" s="223">
        <f>'№5'!H209</f>
        <v>0</v>
      </c>
      <c r="E269" s="217"/>
      <c r="F269" s="218">
        <f t="shared" si="9"/>
        <v>0</v>
      </c>
      <c r="G269" s="218" t="e">
        <f t="shared" si="10"/>
        <v>#DIV/0!</v>
      </c>
    </row>
    <row r="270" spans="1:7" ht="56.25" hidden="1">
      <c r="A270" s="174" t="s">
        <v>226</v>
      </c>
      <c r="B270" s="219" t="s">
        <v>429</v>
      </c>
      <c r="C270" s="228"/>
      <c r="D270" s="221">
        <f>D271+D273</f>
        <v>7700</v>
      </c>
      <c r="E270" s="217"/>
      <c r="F270" s="218">
        <f t="shared" si="9"/>
        <v>-7700</v>
      </c>
      <c r="G270" s="218">
        <f t="shared" si="10"/>
        <v>0</v>
      </c>
    </row>
    <row r="271" spans="1:7" ht="37.5" hidden="1">
      <c r="A271" s="174" t="str">
        <f>'№5'!B25</f>
        <v>Расходы на передачу полномочий из поселений</v>
      </c>
      <c r="B271" s="219" t="s">
        <v>450</v>
      </c>
      <c r="C271" s="228"/>
      <c r="D271" s="221">
        <f>D272</f>
        <v>7700</v>
      </c>
      <c r="E271" s="217"/>
      <c r="F271" s="218">
        <f t="shared" si="9"/>
        <v>-7700</v>
      </c>
      <c r="G271" s="218">
        <f t="shared" si="10"/>
        <v>0</v>
      </c>
    </row>
    <row r="272" spans="1:7" ht="18.75" hidden="1">
      <c r="A272" s="174" t="str">
        <f>'№5'!B26</f>
        <v>Межбюджетные трансферты</v>
      </c>
      <c r="B272" s="219" t="s">
        <v>450</v>
      </c>
      <c r="C272" s="228">
        <v>500</v>
      </c>
      <c r="D272" s="221">
        <f>'№5'!H26+'№5'!H89</f>
        <v>7700</v>
      </c>
      <c r="E272" s="217"/>
      <c r="F272" s="218">
        <f t="shared" si="9"/>
        <v>-7700</v>
      </c>
      <c r="G272" s="218">
        <f t="shared" si="10"/>
        <v>0</v>
      </c>
    </row>
    <row r="273" spans="1:7" ht="56.25" hidden="1">
      <c r="A273" s="174" t="s">
        <v>441</v>
      </c>
      <c r="B273" s="174" t="s">
        <v>440</v>
      </c>
      <c r="C273" s="175"/>
      <c r="D273" s="221">
        <f>D274</f>
        <v>0</v>
      </c>
      <c r="E273" s="222"/>
      <c r="F273" s="218">
        <f t="shared" si="9"/>
        <v>0</v>
      </c>
      <c r="G273" s="218" t="e">
        <f t="shared" si="10"/>
        <v>#DIV/0!</v>
      </c>
    </row>
    <row r="274" spans="1:7" ht="56.25" hidden="1">
      <c r="A274" s="174" t="str">
        <f>A269</f>
        <v>Закупка товаров,работ и услуг для государственных и (муниципальных) нужд</v>
      </c>
      <c r="B274" s="219" t="s">
        <v>440</v>
      </c>
      <c r="C274" s="228">
        <v>200</v>
      </c>
      <c r="D274" s="221">
        <f>'№5'!H226</f>
        <v>0</v>
      </c>
      <c r="E274" s="217"/>
      <c r="F274" s="218">
        <f t="shared" si="9"/>
        <v>0</v>
      </c>
      <c r="G274" s="218" t="e">
        <f t="shared" si="10"/>
        <v>#DIV/0!</v>
      </c>
    </row>
    <row r="275" spans="1:7" ht="18.75">
      <c r="A275" s="148" t="s">
        <v>118</v>
      </c>
      <c r="B275" s="219" t="s">
        <v>423</v>
      </c>
      <c r="C275" s="228"/>
      <c r="D275" s="221">
        <f>D276</f>
        <v>5000</v>
      </c>
      <c r="E275" s="217">
        <f>E276</f>
        <v>0</v>
      </c>
      <c r="F275" s="218">
        <f>E275-D275</f>
        <v>-5000</v>
      </c>
      <c r="G275" s="218">
        <f>E275/D275*100</f>
        <v>0</v>
      </c>
    </row>
    <row r="276" spans="1:7" ht="56.25">
      <c r="A276" s="174" t="str">
        <f>A264</f>
        <v>Закупка товаров,работ и услуг для государственных и (муниципальных) нужд</v>
      </c>
      <c r="B276" s="219" t="s">
        <v>423</v>
      </c>
      <c r="C276" s="228">
        <v>200</v>
      </c>
      <c r="D276" s="221">
        <v>5000</v>
      </c>
      <c r="E276" s="217">
        <v>0</v>
      </c>
      <c r="F276" s="218">
        <f>E276-D276</f>
        <v>-5000</v>
      </c>
      <c r="G276" s="218">
        <f>E276/D276*100</f>
        <v>0</v>
      </c>
    </row>
    <row r="277" spans="1:9" s="214" customFormat="1" ht="57.75" customHeight="1">
      <c r="A277" s="164" t="s">
        <v>226</v>
      </c>
      <c r="B277" s="170" t="s">
        <v>429</v>
      </c>
      <c r="C277" s="183"/>
      <c r="D277" s="215">
        <f>D282+D286+D288+D290+D292+D302+D307</f>
        <v>4266500</v>
      </c>
      <c r="E277" s="215">
        <f>E282+E286+E288+E290+E292+E302+E307</f>
        <v>4204048.17</v>
      </c>
      <c r="F277" s="216">
        <f t="shared" si="9"/>
        <v>-62451.830000000075</v>
      </c>
      <c r="G277" s="216">
        <f t="shared" si="10"/>
        <v>98.53622805578343</v>
      </c>
      <c r="H277" s="298">
        <f>D277-4266500</f>
        <v>0</v>
      </c>
      <c r="I277" s="298">
        <f>E277-4204048.17</f>
        <v>0</v>
      </c>
    </row>
    <row r="278" spans="1:7" ht="59.25" customHeight="1" hidden="1">
      <c r="A278" s="174" t="s">
        <v>465</v>
      </c>
      <c r="B278" s="219" t="s">
        <v>464</v>
      </c>
      <c r="C278" s="228"/>
      <c r="D278" s="221">
        <f>D279</f>
        <v>0</v>
      </c>
      <c r="E278" s="217"/>
      <c r="F278" s="218">
        <f t="shared" si="9"/>
        <v>0</v>
      </c>
      <c r="G278" s="218" t="e">
        <f t="shared" si="10"/>
        <v>#DIV/0!</v>
      </c>
    </row>
    <row r="279" spans="1:7" ht="30" customHeight="1" hidden="1">
      <c r="A279" s="174" t="s">
        <v>308</v>
      </c>
      <c r="B279" s="219" t="s">
        <v>464</v>
      </c>
      <c r="C279" s="228">
        <v>500</v>
      </c>
      <c r="D279" s="221">
        <f>'№5'!H86</f>
        <v>0</v>
      </c>
      <c r="E279" s="217"/>
      <c r="F279" s="218">
        <f t="shared" si="9"/>
        <v>0</v>
      </c>
      <c r="G279" s="218" t="e">
        <f t="shared" si="10"/>
        <v>#DIV/0!</v>
      </c>
    </row>
    <row r="280" spans="1:7" ht="37.5" hidden="1">
      <c r="A280" s="174" t="s">
        <v>369</v>
      </c>
      <c r="B280" s="219" t="s">
        <v>430</v>
      </c>
      <c r="C280" s="228"/>
      <c r="D280" s="221">
        <f>D281</f>
        <v>0</v>
      </c>
      <c r="E280" s="217"/>
      <c r="F280" s="218">
        <f t="shared" si="9"/>
        <v>0</v>
      </c>
      <c r="G280" s="218" t="e">
        <f t="shared" si="10"/>
        <v>#DIV/0!</v>
      </c>
    </row>
    <row r="281" spans="1:7" ht="21.75" customHeight="1" hidden="1">
      <c r="A281" s="174" t="s">
        <v>308</v>
      </c>
      <c r="B281" s="219" t="s">
        <v>430</v>
      </c>
      <c r="C281" s="228">
        <v>500</v>
      </c>
      <c r="D281" s="221"/>
      <c r="E281" s="217"/>
      <c r="F281" s="218">
        <f t="shared" si="9"/>
        <v>0</v>
      </c>
      <c r="G281" s="218" t="e">
        <f t="shared" si="10"/>
        <v>#DIV/0!</v>
      </c>
    </row>
    <row r="282" spans="1:7" ht="94.5" customHeight="1">
      <c r="A282" s="174" t="s">
        <v>296</v>
      </c>
      <c r="B282" s="219" t="s">
        <v>506</v>
      </c>
      <c r="C282" s="228"/>
      <c r="D282" s="223">
        <f>D283</f>
        <v>15000</v>
      </c>
      <c r="E282" s="217">
        <f>E283</f>
        <v>0</v>
      </c>
      <c r="F282" s="218">
        <f t="shared" si="9"/>
        <v>-15000</v>
      </c>
      <c r="G282" s="218">
        <f t="shared" si="10"/>
        <v>0</v>
      </c>
    </row>
    <row r="283" spans="1:7" ht="57" customHeight="1">
      <c r="A283" s="174" t="str">
        <f>A298</f>
        <v>Закупка товаров, работ и услуг для обеспечения государственных (муниципальных)нужд</v>
      </c>
      <c r="B283" s="219" t="s">
        <v>506</v>
      </c>
      <c r="C283" s="228">
        <v>200</v>
      </c>
      <c r="D283" s="223">
        <f>'№5'!H85</f>
        <v>15000</v>
      </c>
      <c r="E283" s="217">
        <v>0</v>
      </c>
      <c r="F283" s="218">
        <f t="shared" si="9"/>
        <v>-15000</v>
      </c>
      <c r="G283" s="218">
        <f t="shared" si="10"/>
        <v>0</v>
      </c>
    </row>
    <row r="284" spans="1:7" ht="57" customHeight="1" hidden="1">
      <c r="A284" s="174" t="s">
        <v>463</v>
      </c>
      <c r="B284" s="219" t="s">
        <v>464</v>
      </c>
      <c r="C284" s="228"/>
      <c r="D284" s="223">
        <f>D285</f>
        <v>0</v>
      </c>
      <c r="E284" s="217">
        <f>E285</f>
        <v>0</v>
      </c>
      <c r="F284" s="218">
        <f>E284-D284</f>
        <v>0</v>
      </c>
      <c r="G284" s="218" t="e">
        <f>E284/D284*100</f>
        <v>#DIV/0!</v>
      </c>
    </row>
    <row r="285" spans="1:7" ht="18.75" hidden="1">
      <c r="A285" s="174" t="s">
        <v>308</v>
      </c>
      <c r="B285" s="219" t="s">
        <v>464</v>
      </c>
      <c r="C285" s="228">
        <v>500</v>
      </c>
      <c r="D285" s="223">
        <f>'№5'!H87</f>
        <v>0</v>
      </c>
      <c r="E285" s="217">
        <v>0</v>
      </c>
      <c r="F285" s="218">
        <f t="shared" si="9"/>
        <v>0</v>
      </c>
      <c r="G285" s="218" t="e">
        <f t="shared" si="10"/>
        <v>#DIV/0!</v>
      </c>
    </row>
    <row r="286" spans="1:7" ht="37.5">
      <c r="A286" s="174" t="s">
        <v>369</v>
      </c>
      <c r="B286" s="219" t="s">
        <v>430</v>
      </c>
      <c r="C286" s="228"/>
      <c r="D286" s="223">
        <f>D287</f>
        <v>38700</v>
      </c>
      <c r="E286" s="217">
        <f>E287</f>
        <v>38700</v>
      </c>
      <c r="F286" s="218">
        <f>F287</f>
        <v>0</v>
      </c>
      <c r="G286" s="218">
        <f>G287</f>
        <v>100</v>
      </c>
    </row>
    <row r="287" spans="1:7" ht="39" customHeight="1">
      <c r="A287" s="174" t="str">
        <f>A285</f>
        <v>Межбюджетные трансферты</v>
      </c>
      <c r="B287" s="219" t="s">
        <v>430</v>
      </c>
      <c r="C287" s="228">
        <v>500</v>
      </c>
      <c r="D287" s="223">
        <f>2700+6000+30000</f>
        <v>38700</v>
      </c>
      <c r="E287" s="217">
        <f>2700+6000+30000</f>
        <v>38700</v>
      </c>
      <c r="F287" s="218">
        <f t="shared" si="9"/>
        <v>0</v>
      </c>
      <c r="G287" s="218">
        <f t="shared" si="10"/>
        <v>100</v>
      </c>
    </row>
    <row r="288" spans="1:7" ht="18.75">
      <c r="A288" s="174" t="str">
        <f>'№5'!B230</f>
        <v>Реализация инициативных проектов</v>
      </c>
      <c r="B288" s="219" t="s">
        <v>609</v>
      </c>
      <c r="C288" s="228"/>
      <c r="D288" s="223">
        <f>D289</f>
        <v>120000</v>
      </c>
      <c r="E288" s="217">
        <f>E289</f>
        <v>111422.17</v>
      </c>
      <c r="F288" s="218">
        <f>F289</f>
        <v>-8577.830000000002</v>
      </c>
      <c r="G288" s="218">
        <f>G289</f>
        <v>92.85180833333332</v>
      </c>
    </row>
    <row r="289" spans="1:7" ht="57" customHeight="1">
      <c r="A289" s="232" t="str">
        <f>A283</f>
        <v>Закупка товаров, работ и услуг для обеспечения государственных (муниципальных)нужд</v>
      </c>
      <c r="B289" s="219" t="s">
        <v>609</v>
      </c>
      <c r="C289" s="228">
        <v>200</v>
      </c>
      <c r="D289" s="223">
        <f>'№5'!H231</f>
        <v>120000</v>
      </c>
      <c r="E289" s="217">
        <v>111422.17</v>
      </c>
      <c r="F289" s="218">
        <f t="shared" si="9"/>
        <v>-8577.830000000002</v>
      </c>
      <c r="G289" s="218">
        <f t="shared" si="10"/>
        <v>92.85180833333332</v>
      </c>
    </row>
    <row r="290" spans="1:7" ht="57" customHeight="1">
      <c r="A290" s="232" t="s">
        <v>612</v>
      </c>
      <c r="B290" s="219" t="s">
        <v>610</v>
      </c>
      <c r="C290" s="228"/>
      <c r="D290" s="223">
        <f>D291</f>
        <v>4039800</v>
      </c>
      <c r="E290" s="217">
        <f>E291</f>
        <v>4039800</v>
      </c>
      <c r="F290" s="218">
        <f>E290-D290</f>
        <v>0</v>
      </c>
      <c r="G290" s="218">
        <f>E290/D290*100</f>
        <v>100</v>
      </c>
    </row>
    <row r="291" spans="1:7" ht="57" customHeight="1">
      <c r="A291" s="232" t="str">
        <f>A285</f>
        <v>Межбюджетные трансферты</v>
      </c>
      <c r="B291" s="219" t="s">
        <v>610</v>
      </c>
      <c r="C291" s="228">
        <v>200</v>
      </c>
      <c r="D291" s="223">
        <v>4039800</v>
      </c>
      <c r="E291" s="217">
        <v>4039800</v>
      </c>
      <c r="F291" s="218">
        <f>E291-D291</f>
        <v>0</v>
      </c>
      <c r="G291" s="218">
        <f>E291/D291*100</f>
        <v>100</v>
      </c>
    </row>
    <row r="292" spans="1:7" ht="90" customHeight="1">
      <c r="A292" s="174" t="s">
        <v>350</v>
      </c>
      <c r="B292" s="219" t="s">
        <v>428</v>
      </c>
      <c r="C292" s="228"/>
      <c r="D292" s="223">
        <v>4000</v>
      </c>
      <c r="E292" s="217">
        <v>0</v>
      </c>
      <c r="F292" s="218">
        <f t="shared" si="9"/>
        <v>-4000</v>
      </c>
      <c r="G292" s="218">
        <f t="shared" si="10"/>
        <v>0</v>
      </c>
    </row>
    <row r="293" spans="1:7" ht="39" customHeight="1">
      <c r="A293" s="174" t="s">
        <v>202</v>
      </c>
      <c r="B293" s="219" t="s">
        <v>431</v>
      </c>
      <c r="C293" s="228"/>
      <c r="D293" s="223">
        <f>D294+D295</f>
        <v>4000</v>
      </c>
      <c r="E293" s="217">
        <v>0</v>
      </c>
      <c r="F293" s="218">
        <f t="shared" si="9"/>
        <v>-4000</v>
      </c>
      <c r="G293" s="218">
        <f t="shared" si="10"/>
        <v>0</v>
      </c>
    </row>
    <row r="294" spans="1:7" ht="32.25" customHeight="1" hidden="1">
      <c r="A294" s="174" t="str">
        <f>A269</f>
        <v>Закупка товаров,работ и услуг для государственных и (муниципальных) нужд</v>
      </c>
      <c r="B294" s="219" t="s">
        <v>419</v>
      </c>
      <c r="C294" s="228">
        <v>200</v>
      </c>
      <c r="D294" s="223">
        <v>0</v>
      </c>
      <c r="E294" s="217"/>
      <c r="F294" s="218">
        <f t="shared" si="9"/>
        <v>0</v>
      </c>
      <c r="G294" s="218" t="e">
        <f t="shared" si="10"/>
        <v>#DIV/0!</v>
      </c>
    </row>
    <row r="295" spans="1:7" ht="21.75" customHeight="1">
      <c r="A295" s="174" t="s">
        <v>213</v>
      </c>
      <c r="B295" s="219" t="s">
        <v>419</v>
      </c>
      <c r="C295" s="228">
        <v>800</v>
      </c>
      <c r="D295" s="223">
        <v>4000</v>
      </c>
      <c r="E295" s="217">
        <v>0</v>
      </c>
      <c r="F295" s="218">
        <f t="shared" si="9"/>
        <v>-4000</v>
      </c>
      <c r="G295" s="218">
        <f t="shared" si="10"/>
        <v>0</v>
      </c>
    </row>
    <row r="296" spans="1:7" ht="93.75" hidden="1">
      <c r="A296" s="174" t="str">
        <f>'№5'!B84</f>
        <v>Управление муниципальным имуществом, связанное с оценкой недвижимости, признанием прав и регулированием отношений в сфере собственности</v>
      </c>
      <c r="B296" s="219" t="s">
        <v>431</v>
      </c>
      <c r="C296" s="228"/>
      <c r="D296" s="223">
        <f>D298</f>
        <v>0</v>
      </c>
      <c r="E296" s="217"/>
      <c r="F296" s="218">
        <f t="shared" si="9"/>
        <v>0</v>
      </c>
      <c r="G296" s="218" t="e">
        <f t="shared" si="10"/>
        <v>#DIV/0!</v>
      </c>
    </row>
    <row r="297" spans="1:7" ht="18.75" hidden="1">
      <c r="A297" s="174" t="str">
        <f>A265</f>
        <v>Иные бюджетные ассигнования</v>
      </c>
      <c r="B297" s="219" t="s">
        <v>419</v>
      </c>
      <c r="C297" s="228">
        <v>200</v>
      </c>
      <c r="D297" s="223">
        <f>'№5'!H15</f>
        <v>4000</v>
      </c>
      <c r="E297" s="217"/>
      <c r="F297" s="218">
        <f t="shared" si="9"/>
        <v>-4000</v>
      </c>
      <c r="G297" s="218">
        <f t="shared" si="10"/>
        <v>0</v>
      </c>
    </row>
    <row r="298" spans="1:7" ht="56.25" hidden="1">
      <c r="A298" s="174" t="str">
        <f>'№5'!B85</f>
        <v>Закупка товаров, работ и услуг для обеспечения государственных (муниципальных)нужд</v>
      </c>
      <c r="B298" s="219" t="s">
        <v>431</v>
      </c>
      <c r="C298" s="228">
        <v>240</v>
      </c>
      <c r="D298" s="223"/>
      <c r="E298" s="217"/>
      <c r="F298" s="218">
        <f t="shared" si="9"/>
        <v>0</v>
      </c>
      <c r="G298" s="218" t="e">
        <f t="shared" si="10"/>
        <v>#DIV/0!</v>
      </c>
    </row>
    <row r="299" spans="1:7" ht="18.75" hidden="1">
      <c r="A299" s="174" t="e">
        <f>'№5'!#REF!</f>
        <v>#REF!</v>
      </c>
      <c r="B299" s="219" t="s">
        <v>478</v>
      </c>
      <c r="C299" s="228"/>
      <c r="D299" s="223" t="e">
        <f>D300</f>
        <v>#REF!</v>
      </c>
      <c r="E299" s="217"/>
      <c r="F299" s="218" t="e">
        <f t="shared" si="9"/>
        <v>#REF!</v>
      </c>
      <c r="G299" s="218" t="e">
        <f t="shared" si="10"/>
        <v>#REF!</v>
      </c>
    </row>
    <row r="300" spans="1:7" ht="36" customHeight="1" hidden="1">
      <c r="A300" s="174" t="e">
        <f>'№5'!#REF!</f>
        <v>#REF!</v>
      </c>
      <c r="B300" s="219" t="s">
        <v>445</v>
      </c>
      <c r="C300" s="228"/>
      <c r="D300" s="223" t="e">
        <f>D301</f>
        <v>#REF!</v>
      </c>
      <c r="E300" s="217"/>
      <c r="F300" s="218" t="e">
        <f aca="true" t="shared" si="12" ref="F300:F310">E300-D300</f>
        <v>#REF!</v>
      </c>
      <c r="G300" s="218" t="e">
        <f aca="true" t="shared" si="13" ref="G300:G310">E300/D300*100</f>
        <v>#REF!</v>
      </c>
    </row>
    <row r="301" spans="1:7" ht="18.75" hidden="1">
      <c r="A301" s="174" t="e">
        <f>'№5'!#REF!</f>
        <v>#REF!</v>
      </c>
      <c r="B301" s="219" t="s">
        <v>445</v>
      </c>
      <c r="C301" s="228">
        <v>200</v>
      </c>
      <c r="D301" s="223" t="e">
        <f>'№5'!#REF!</f>
        <v>#REF!</v>
      </c>
      <c r="E301" s="217"/>
      <c r="F301" s="218" t="e">
        <f t="shared" si="12"/>
        <v>#REF!</v>
      </c>
      <c r="G301" s="218" t="e">
        <f t="shared" si="13"/>
        <v>#REF!</v>
      </c>
    </row>
    <row r="302" spans="1:7" ht="36.75" customHeight="1">
      <c r="A302" s="174" t="s">
        <v>227</v>
      </c>
      <c r="B302" s="219" t="s">
        <v>420</v>
      </c>
      <c r="C302" s="228"/>
      <c r="D302" s="223">
        <f>D303</f>
        <v>10000</v>
      </c>
      <c r="E302" s="217">
        <v>0</v>
      </c>
      <c r="F302" s="218">
        <f t="shared" si="12"/>
        <v>-10000</v>
      </c>
      <c r="G302" s="218">
        <f t="shared" si="13"/>
        <v>0</v>
      </c>
    </row>
    <row r="303" spans="1:7" ht="18.75">
      <c r="A303" s="174" t="s">
        <v>228</v>
      </c>
      <c r="B303" s="219" t="s">
        <v>421</v>
      </c>
      <c r="C303" s="228"/>
      <c r="D303" s="223">
        <f>D304</f>
        <v>10000</v>
      </c>
      <c r="E303" s="217">
        <v>0</v>
      </c>
      <c r="F303" s="218">
        <f t="shared" si="12"/>
        <v>-10000</v>
      </c>
      <c r="G303" s="218">
        <f t="shared" si="13"/>
        <v>0</v>
      </c>
    </row>
    <row r="304" spans="1:7" ht="24" customHeight="1">
      <c r="A304" s="174" t="s">
        <v>213</v>
      </c>
      <c r="B304" s="219" t="s">
        <v>421</v>
      </c>
      <c r="C304" s="228">
        <v>800</v>
      </c>
      <c r="D304" s="223">
        <f>'№5'!H62</f>
        <v>10000</v>
      </c>
      <c r="E304" s="217">
        <v>0</v>
      </c>
      <c r="F304" s="218">
        <f t="shared" si="12"/>
        <v>-10000</v>
      </c>
      <c r="G304" s="218">
        <f t="shared" si="13"/>
        <v>0</v>
      </c>
    </row>
    <row r="305" spans="1:7" ht="18" customHeight="1" hidden="1">
      <c r="A305" s="174" t="str">
        <f>'№5'!B62</f>
        <v>Иные бюджетные ассигнования</v>
      </c>
      <c r="B305" s="219" t="s">
        <v>421</v>
      </c>
      <c r="C305" s="228">
        <v>800</v>
      </c>
      <c r="D305" s="223">
        <f>'№5'!H62</f>
        <v>10000</v>
      </c>
      <c r="E305" s="217"/>
      <c r="F305" s="218">
        <f t="shared" si="12"/>
        <v>-10000</v>
      </c>
      <c r="G305" s="218">
        <f t="shared" si="13"/>
        <v>0</v>
      </c>
    </row>
    <row r="306" spans="1:7" ht="18.75" hidden="1">
      <c r="A306" s="174"/>
      <c r="B306" s="219"/>
      <c r="C306" s="228"/>
      <c r="D306" s="223"/>
      <c r="E306" s="217"/>
      <c r="F306" s="218">
        <f t="shared" si="12"/>
        <v>0</v>
      </c>
      <c r="G306" s="218" t="e">
        <f t="shared" si="13"/>
        <v>#DIV/0!</v>
      </c>
    </row>
    <row r="307" spans="1:7" ht="56.25">
      <c r="A307" s="187" t="s">
        <v>500</v>
      </c>
      <c r="B307" s="219" t="s">
        <v>481</v>
      </c>
      <c r="C307" s="228"/>
      <c r="D307" s="223">
        <f>D309+D311</f>
        <v>39000</v>
      </c>
      <c r="E307" s="217">
        <f>E308</f>
        <v>14126</v>
      </c>
      <c r="F307" s="218">
        <f t="shared" si="12"/>
        <v>-24874</v>
      </c>
      <c r="G307" s="218">
        <f t="shared" si="13"/>
        <v>36.220512820512816</v>
      </c>
    </row>
    <row r="308" spans="1:8" ht="37.5" customHeight="1">
      <c r="A308" s="174" t="s">
        <v>140</v>
      </c>
      <c r="B308" s="219" t="s">
        <v>481</v>
      </c>
      <c r="C308" s="228"/>
      <c r="D308" s="223">
        <f>D309</f>
        <v>39000</v>
      </c>
      <c r="E308" s="217">
        <f>E309</f>
        <v>14126</v>
      </c>
      <c r="F308" s="218">
        <f t="shared" si="12"/>
        <v>-24874</v>
      </c>
      <c r="G308" s="218">
        <f t="shared" si="13"/>
        <v>36.220512820512816</v>
      </c>
      <c r="H308" s="207" t="s">
        <v>612</v>
      </c>
    </row>
    <row r="309" spans="1:7" ht="39.75" customHeight="1">
      <c r="A309" s="174" t="s">
        <v>140</v>
      </c>
      <c r="B309" s="219" t="s">
        <v>606</v>
      </c>
      <c r="C309" s="228"/>
      <c r="D309" s="223">
        <f>D310</f>
        <v>39000</v>
      </c>
      <c r="E309" s="217">
        <f>E310</f>
        <v>14126</v>
      </c>
      <c r="F309" s="218">
        <f t="shared" si="12"/>
        <v>-24874</v>
      </c>
      <c r="G309" s="218">
        <f t="shared" si="13"/>
        <v>36.220512820512816</v>
      </c>
    </row>
    <row r="310" spans="1:7" ht="56.25">
      <c r="A310" s="174" t="str">
        <f>A311</f>
        <v>Закупка товаров,работ и услуг для государственных и (муниципальных) нужд</v>
      </c>
      <c r="B310" s="219" t="s">
        <v>606</v>
      </c>
      <c r="C310" s="228">
        <v>200</v>
      </c>
      <c r="D310" s="223">
        <v>39000</v>
      </c>
      <c r="E310" s="217">
        <v>14126</v>
      </c>
      <c r="F310" s="218">
        <f t="shared" si="12"/>
        <v>-24874</v>
      </c>
      <c r="G310" s="218">
        <f t="shared" si="13"/>
        <v>36.220512820512816</v>
      </c>
    </row>
    <row r="311" spans="1:4" ht="48" customHeight="1" hidden="1">
      <c r="A311" s="233" t="str">
        <f>'№5'!B144</f>
        <v>Закупка товаров,работ и услуг для государственных и (муниципальных) нужд</v>
      </c>
      <c r="B311" s="234" t="s">
        <v>482</v>
      </c>
      <c r="C311" s="229">
        <v>200</v>
      </c>
      <c r="D311" s="235"/>
    </row>
    <row r="312" spans="1:4" ht="48" customHeight="1" hidden="1">
      <c r="A312" s="243" t="s">
        <v>226</v>
      </c>
      <c r="B312" s="227" t="s">
        <v>429</v>
      </c>
      <c r="C312" s="227"/>
      <c r="D312" s="236">
        <f>D313+D361</f>
        <v>0</v>
      </c>
    </row>
    <row r="313" spans="1:4" ht="35.25" customHeight="1" hidden="1">
      <c r="A313" s="243" t="s">
        <v>522</v>
      </c>
      <c r="B313" s="227" t="s">
        <v>523</v>
      </c>
      <c r="C313" s="227"/>
      <c r="D313" s="236">
        <f>D315</f>
        <v>0</v>
      </c>
    </row>
    <row r="314" spans="1:4" ht="21.75" customHeight="1" hidden="1">
      <c r="A314" s="243" t="s">
        <v>524</v>
      </c>
      <c r="B314" s="227" t="s">
        <v>525</v>
      </c>
      <c r="C314" s="227"/>
      <c r="D314" s="236">
        <f>D315</f>
        <v>0</v>
      </c>
    </row>
    <row r="315" spans="1:4" ht="33.75" customHeight="1" hidden="1">
      <c r="A315" s="243" t="s">
        <v>211</v>
      </c>
      <c r="B315" s="227" t="s">
        <v>525</v>
      </c>
      <c r="C315" s="227" t="s">
        <v>210</v>
      </c>
      <c r="D315" s="235">
        <f>'№5'!H57</f>
        <v>0</v>
      </c>
    </row>
    <row r="316" spans="1:4" ht="35.25" customHeight="1">
      <c r="A316" s="244" t="s">
        <v>306</v>
      </c>
      <c r="B316" s="234"/>
      <c r="C316" s="229"/>
      <c r="D316" s="229"/>
    </row>
    <row r="317" spans="1:4" ht="18" customHeight="1">
      <c r="A317" s="30" t="s">
        <v>539</v>
      </c>
      <c r="B317" s="234"/>
      <c r="C317" s="229"/>
      <c r="D317" s="229"/>
    </row>
    <row r="318" spans="1:7" ht="15" customHeight="1">
      <c r="A318" s="30" t="s">
        <v>108</v>
      </c>
      <c r="B318" s="234"/>
      <c r="C318" s="229"/>
      <c r="F318" s="207"/>
      <c r="G318" s="238" t="s">
        <v>569</v>
      </c>
    </row>
    <row r="319" spans="1:4" ht="18.75">
      <c r="A319" s="237"/>
      <c r="B319" s="234"/>
      <c r="C319" s="229"/>
      <c r="D319" s="229"/>
    </row>
    <row r="320" spans="1:4" ht="18.75">
      <c r="A320" s="237"/>
      <c r="B320" s="234"/>
      <c r="C320" s="229"/>
      <c r="D320" s="229"/>
    </row>
    <row r="321" spans="1:4" ht="18.75">
      <c r="A321" s="237"/>
      <c r="B321" s="234"/>
      <c r="C321" s="229"/>
      <c r="D321" s="229"/>
    </row>
    <row r="322" spans="1:4" ht="18.75">
      <c r="A322" s="237"/>
      <c r="B322" s="234"/>
      <c r="C322" s="229"/>
      <c r="D322" s="229"/>
    </row>
    <row r="323" spans="1:4" ht="18.75">
      <c r="A323" s="237"/>
      <c r="B323" s="234"/>
      <c r="C323" s="229"/>
      <c r="D323" s="229"/>
    </row>
    <row r="324" spans="1:4" ht="18.75">
      <c r="A324" s="237"/>
      <c r="B324" s="234"/>
      <c r="C324" s="229"/>
      <c r="D324" s="229"/>
    </row>
    <row r="325" spans="1:4" ht="18.75">
      <c r="A325" s="237"/>
      <c r="B325" s="234"/>
      <c r="C325" s="229"/>
      <c r="D325" s="229"/>
    </row>
    <row r="326" spans="1:4" ht="18.75">
      <c r="A326" s="237"/>
      <c r="B326" s="234"/>
      <c r="C326" s="229"/>
      <c r="D326" s="229"/>
    </row>
    <row r="327" spans="1:4" ht="18.75">
      <c r="A327" s="237"/>
      <c r="B327" s="234"/>
      <c r="C327" s="229"/>
      <c r="D327" s="229"/>
    </row>
    <row r="328" spans="1:4" ht="18.75">
      <c r="A328" s="237"/>
      <c r="B328" s="234"/>
      <c r="C328" s="229"/>
      <c r="D328" s="229"/>
    </row>
    <row r="329" spans="1:4" ht="18.75">
      <c r="A329" s="237"/>
      <c r="B329" s="234"/>
      <c r="C329" s="229"/>
      <c r="D329" s="229"/>
    </row>
    <row r="330" spans="1:4" ht="18.75">
      <c r="A330" s="237"/>
      <c r="B330" s="234"/>
      <c r="C330" s="229"/>
      <c r="D330" s="229"/>
    </row>
    <row r="331" spans="1:4" ht="18.75">
      <c r="A331" s="237"/>
      <c r="B331" s="234"/>
      <c r="C331" s="229"/>
      <c r="D331" s="229"/>
    </row>
    <row r="332" spans="1:4" ht="18.75">
      <c r="A332" s="237"/>
      <c r="B332" s="234"/>
      <c r="C332" s="229"/>
      <c r="D332" s="229"/>
    </row>
    <row r="333" spans="1:4" ht="18.75">
      <c r="A333" s="237"/>
      <c r="B333" s="234"/>
      <c r="C333" s="229"/>
      <c r="D333" s="229"/>
    </row>
    <row r="334" spans="1:4" ht="18.75">
      <c r="A334" s="237"/>
      <c r="B334" s="234"/>
      <c r="C334" s="229"/>
      <c r="D334" s="229"/>
    </row>
    <row r="335" spans="1:4" ht="18.75">
      <c r="A335" s="237"/>
      <c r="B335" s="234"/>
      <c r="C335" s="229"/>
      <c r="D335" s="229"/>
    </row>
    <row r="336" spans="1:4" ht="18.75">
      <c r="A336" s="237"/>
      <c r="B336" s="234"/>
      <c r="C336" s="229"/>
      <c r="D336" s="229"/>
    </row>
    <row r="337" spans="1:4" ht="18.75">
      <c r="A337" s="237"/>
      <c r="B337" s="234"/>
      <c r="C337" s="229"/>
      <c r="D337" s="229"/>
    </row>
    <row r="338" spans="1:4" ht="18.75">
      <c r="A338" s="237"/>
      <c r="B338" s="234"/>
      <c r="C338" s="229"/>
      <c r="D338" s="229"/>
    </row>
    <row r="339" spans="1:4" ht="18.75">
      <c r="A339" s="237"/>
      <c r="B339" s="234"/>
      <c r="C339" s="229"/>
      <c r="D339" s="229"/>
    </row>
    <row r="340" spans="1:4" ht="18.75">
      <c r="A340" s="237"/>
      <c r="B340" s="234"/>
      <c r="C340" s="229"/>
      <c r="D340" s="229"/>
    </row>
    <row r="341" spans="1:4" ht="18.75">
      <c r="A341" s="237"/>
      <c r="B341" s="234"/>
      <c r="C341" s="229"/>
      <c r="D341" s="229"/>
    </row>
    <row r="342" spans="1:4" ht="18.75">
      <c r="A342" s="237"/>
      <c r="B342" s="234"/>
      <c r="C342" s="229"/>
      <c r="D342" s="229"/>
    </row>
    <row r="343" spans="1:4" ht="18.75">
      <c r="A343" s="237"/>
      <c r="B343" s="234"/>
      <c r="C343" s="229"/>
      <c r="D343" s="229"/>
    </row>
    <row r="344" spans="1:4" ht="18.75">
      <c r="A344" s="237"/>
      <c r="B344" s="234"/>
      <c r="C344" s="229"/>
      <c r="D344" s="229"/>
    </row>
    <row r="345" spans="1:4" ht="18.75">
      <c r="A345" s="237"/>
      <c r="B345" s="234"/>
      <c r="C345" s="229"/>
      <c r="D345" s="229"/>
    </row>
    <row r="346" spans="1:4" ht="18.75">
      <c r="A346" s="237"/>
      <c r="B346" s="234"/>
      <c r="C346" s="229"/>
      <c r="D346" s="229"/>
    </row>
    <row r="347" spans="1:4" ht="18.75">
      <c r="A347" s="237"/>
      <c r="B347" s="234"/>
      <c r="C347" s="229"/>
      <c r="D347" s="229"/>
    </row>
    <row r="348" spans="1:4" ht="18.75">
      <c r="A348" s="237"/>
      <c r="B348" s="234"/>
      <c r="C348" s="229"/>
      <c r="D348" s="229"/>
    </row>
    <row r="349" spans="1:4" ht="18.75">
      <c r="A349" s="237"/>
      <c r="B349" s="234"/>
      <c r="C349" s="229"/>
      <c r="D349" s="229"/>
    </row>
    <row r="350" spans="1:4" ht="18.75">
      <c r="A350" s="237"/>
      <c r="B350" s="234"/>
      <c r="C350" s="229"/>
      <c r="D350" s="229"/>
    </row>
    <row r="351" spans="1:4" ht="18.75">
      <c r="A351" s="237"/>
      <c r="B351" s="234"/>
      <c r="C351" s="229"/>
      <c r="D351" s="229"/>
    </row>
    <row r="352" spans="1:4" ht="18.75">
      <c r="A352" s="237"/>
      <c r="B352" s="234"/>
      <c r="C352" s="229"/>
      <c r="D352" s="229"/>
    </row>
    <row r="353" spans="1:4" ht="18.75">
      <c r="A353" s="237"/>
      <c r="B353" s="234"/>
      <c r="C353" s="229"/>
      <c r="D353" s="229"/>
    </row>
    <row r="354" spans="1:4" ht="18.75">
      <c r="A354" s="237"/>
      <c r="B354" s="234"/>
      <c r="C354" s="229"/>
      <c r="D354" s="229"/>
    </row>
    <row r="355" spans="1:4" ht="18.75">
      <c r="A355" s="237"/>
      <c r="B355" s="234"/>
      <c r="C355" s="229"/>
      <c r="D355" s="229"/>
    </row>
    <row r="356" spans="1:4" ht="18.75">
      <c r="A356" s="237"/>
      <c r="B356" s="234"/>
      <c r="C356" s="229"/>
      <c r="D356" s="229"/>
    </row>
    <row r="357" spans="1:4" ht="18.75">
      <c r="A357" s="237"/>
      <c r="B357" s="234"/>
      <c r="C357" s="229"/>
      <c r="D357" s="229"/>
    </row>
    <row r="358" spans="1:4" ht="18.75">
      <c r="A358" s="237"/>
      <c r="B358" s="234"/>
      <c r="C358" s="229"/>
      <c r="D358" s="229"/>
    </row>
    <row r="359" spans="1:4" ht="18.75">
      <c r="A359" s="237"/>
      <c r="B359" s="234"/>
      <c r="C359" s="229"/>
      <c r="D359" s="229"/>
    </row>
    <row r="360" spans="1:4" ht="18.75">
      <c r="A360" s="237"/>
      <c r="B360" s="234"/>
      <c r="C360" s="229"/>
      <c r="D360" s="229"/>
    </row>
    <row r="361" spans="1:4" ht="18.75">
      <c r="A361" s="237"/>
      <c r="B361" s="234"/>
      <c r="C361" s="229"/>
      <c r="D361" s="229"/>
    </row>
    <row r="362" spans="1:4" ht="18.75">
      <c r="A362" s="237"/>
      <c r="B362" s="234"/>
      <c r="C362" s="229"/>
      <c r="D362" s="229"/>
    </row>
    <row r="363" spans="1:4" ht="18.75">
      <c r="A363" s="237"/>
      <c r="B363" s="234"/>
      <c r="C363" s="229"/>
      <c r="D363" s="229"/>
    </row>
    <row r="364" spans="1:4" ht="18.75">
      <c r="A364" s="237"/>
      <c r="B364" s="234"/>
      <c r="C364" s="229"/>
      <c r="D364" s="229"/>
    </row>
    <row r="365" spans="1:4" ht="18.75">
      <c r="A365" s="237"/>
      <c r="B365" s="234"/>
      <c r="C365" s="229"/>
      <c r="D365" s="229"/>
    </row>
    <row r="366" spans="1:4" ht="18.75">
      <c r="A366" s="237"/>
      <c r="B366" s="234"/>
      <c r="C366" s="229"/>
      <c r="D366" s="229"/>
    </row>
    <row r="367" spans="1:4" ht="18.75">
      <c r="A367" s="237"/>
      <c r="B367" s="234"/>
      <c r="C367" s="229"/>
      <c r="D367" s="229"/>
    </row>
    <row r="368" spans="1:4" ht="18.75">
      <c r="A368" s="237"/>
      <c r="B368" s="234"/>
      <c r="C368" s="229"/>
      <c r="D368" s="229"/>
    </row>
    <row r="369" spans="1:4" ht="18.75">
      <c r="A369" s="237"/>
      <c r="B369" s="234"/>
      <c r="C369" s="229"/>
      <c r="D369" s="229"/>
    </row>
    <row r="370" spans="1:4" ht="18.75">
      <c r="A370" s="237"/>
      <c r="B370" s="234"/>
      <c r="C370" s="229"/>
      <c r="D370" s="229"/>
    </row>
    <row r="371" spans="1:4" ht="18.75">
      <c r="A371" s="237"/>
      <c r="B371" s="234"/>
      <c r="C371" s="229"/>
      <c r="D371" s="229"/>
    </row>
    <row r="372" spans="1:4" ht="18.75">
      <c r="A372" s="237"/>
      <c r="B372" s="234"/>
      <c r="C372" s="229"/>
      <c r="D372" s="229"/>
    </row>
    <row r="373" spans="1:4" ht="18.75">
      <c r="A373" s="237"/>
      <c r="B373" s="234"/>
      <c r="C373" s="229"/>
      <c r="D373" s="229"/>
    </row>
    <row r="374" spans="1:4" ht="18.75">
      <c r="A374" s="237"/>
      <c r="B374" s="234"/>
      <c r="C374" s="229"/>
      <c r="D374" s="229"/>
    </row>
    <row r="375" spans="1:4" ht="18.75">
      <c r="A375" s="237"/>
      <c r="B375" s="234"/>
      <c r="C375" s="229"/>
      <c r="D375" s="229"/>
    </row>
    <row r="376" spans="1:4" ht="18.75">
      <c r="A376" s="237"/>
      <c r="B376" s="234"/>
      <c r="C376" s="229"/>
      <c r="D376" s="229"/>
    </row>
    <row r="377" spans="1:4" ht="18.75">
      <c r="A377" s="237"/>
      <c r="B377" s="234"/>
      <c r="C377" s="229"/>
      <c r="D377" s="229"/>
    </row>
    <row r="378" spans="1:4" ht="18.75">
      <c r="A378" s="237"/>
      <c r="B378" s="234"/>
      <c r="C378" s="229"/>
      <c r="D378" s="229"/>
    </row>
    <row r="379" spans="1:4" ht="18.75">
      <c r="A379" s="237"/>
      <c r="B379" s="234"/>
      <c r="C379" s="229"/>
      <c r="D379" s="229"/>
    </row>
    <row r="380" spans="1:4" ht="18.75">
      <c r="A380" s="237"/>
      <c r="B380" s="234"/>
      <c r="C380" s="229"/>
      <c r="D380" s="229"/>
    </row>
    <row r="381" spans="1:4" ht="18.75">
      <c r="A381" s="237"/>
      <c r="B381" s="234"/>
      <c r="C381" s="229"/>
      <c r="D381" s="229"/>
    </row>
    <row r="382" spans="1:4" ht="18.75">
      <c r="A382" s="237"/>
      <c r="B382" s="234"/>
      <c r="C382" s="229"/>
      <c r="D382" s="229"/>
    </row>
    <row r="383" spans="1:4" ht="18.75">
      <c r="A383" s="237"/>
      <c r="B383" s="234"/>
      <c r="C383" s="229"/>
      <c r="D383" s="229"/>
    </row>
    <row r="384" spans="1:4" ht="18.75">
      <c r="A384" s="237"/>
      <c r="B384" s="234"/>
      <c r="C384" s="229"/>
      <c r="D384" s="229"/>
    </row>
    <row r="385" spans="1:4" ht="18.75">
      <c r="A385" s="237"/>
      <c r="B385" s="234"/>
      <c r="C385" s="229"/>
      <c r="D385" s="229"/>
    </row>
    <row r="386" spans="1:4" ht="18.75">
      <c r="A386" s="237"/>
      <c r="B386" s="234"/>
      <c r="C386" s="229"/>
      <c r="D386" s="229"/>
    </row>
    <row r="387" spans="1:4" ht="18.75">
      <c r="A387" s="237"/>
      <c r="B387" s="234"/>
      <c r="C387" s="229"/>
      <c r="D387" s="229"/>
    </row>
    <row r="388" spans="1:4" ht="18.75">
      <c r="A388" s="237"/>
      <c r="B388" s="234"/>
      <c r="C388" s="229"/>
      <c r="D388" s="229"/>
    </row>
    <row r="389" spans="1:4" ht="18.75">
      <c r="A389" s="237"/>
      <c r="B389" s="234"/>
      <c r="C389" s="229"/>
      <c r="D389" s="229"/>
    </row>
    <row r="390" spans="1:4" ht="18.75">
      <c r="A390" s="237"/>
      <c r="B390" s="234"/>
      <c r="C390" s="229"/>
      <c r="D390" s="229"/>
    </row>
    <row r="391" spans="1:4" ht="18.75">
      <c r="A391" s="237"/>
      <c r="B391" s="234"/>
      <c r="C391" s="229"/>
      <c r="D391" s="229"/>
    </row>
    <row r="392" spans="1:4" ht="18.75">
      <c r="A392" s="237"/>
      <c r="B392" s="234"/>
      <c r="C392" s="229"/>
      <c r="D392" s="229"/>
    </row>
    <row r="393" spans="1:4" ht="18.75">
      <c r="A393" s="237"/>
      <c r="B393" s="234"/>
      <c r="C393" s="229"/>
      <c r="D393" s="229"/>
    </row>
    <row r="394" spans="1:4" ht="18.75">
      <c r="A394" s="237"/>
      <c r="B394" s="234"/>
      <c r="C394" s="229"/>
      <c r="D394" s="229"/>
    </row>
    <row r="395" spans="1:4" ht="18.75">
      <c r="A395" s="237"/>
      <c r="B395" s="234"/>
      <c r="C395" s="229"/>
      <c r="D395" s="229"/>
    </row>
  </sheetData>
  <sheetProtection/>
  <mergeCells count="3">
    <mergeCell ref="E1:G1"/>
    <mergeCell ref="E2:G2"/>
    <mergeCell ref="A3:G3"/>
  </mergeCells>
  <printOptions/>
  <pageMargins left="0" right="0" top="0.3937007874015748" bottom="0" header="0.31496062992125984" footer="0.31496062992125984"/>
  <pageSetup fitToHeight="6" fitToWidth="1" horizontalDpi="600" verticalDpi="600" orientation="portrait" paperSize="9" scale="67" r:id="rId1"/>
  <headerFooter differentFirst="1">
    <oddHeader>&amp;C&amp;P</oddHeader>
    <firstHeader>&amp;C&amp;P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19"/>
  <sheetViews>
    <sheetView view="pageBreakPreview" zoomScale="90" zoomScaleSheetLayoutView="90" workbookViewId="0" topLeftCell="A1">
      <selection activeCell="B3" sqref="B3"/>
    </sheetView>
  </sheetViews>
  <sheetFormatPr defaultColWidth="9.140625" defaultRowHeight="12.75"/>
  <cols>
    <col min="1" max="1" width="3.7109375" style="9" customWidth="1"/>
    <col min="2" max="2" width="46.140625" style="10" customWidth="1"/>
    <col min="3" max="3" width="5.00390625" style="10" customWidth="1"/>
    <col min="4" max="4" width="4.421875" style="13" customWidth="1"/>
    <col min="5" max="5" width="5.140625" style="17" customWidth="1"/>
    <col min="6" max="6" width="15.8515625" style="33" customWidth="1"/>
    <col min="7" max="7" width="6.140625" style="17" customWidth="1"/>
    <col min="8" max="8" width="16.8515625" style="82" customWidth="1"/>
    <col min="9" max="13" width="0" style="271" hidden="1" customWidth="1"/>
    <col min="14" max="14" width="16.7109375" style="271" bestFit="1" customWidth="1"/>
    <col min="15" max="15" width="17.7109375" style="271" bestFit="1" customWidth="1"/>
    <col min="16" max="16" width="18.00390625" style="271" customWidth="1"/>
    <col min="17" max="16384" width="9.140625" style="11" customWidth="1"/>
  </cols>
  <sheetData>
    <row r="1" spans="14:19" ht="18.75">
      <c r="N1" s="325" t="s">
        <v>584</v>
      </c>
      <c r="O1" s="325"/>
      <c r="P1" s="325"/>
      <c r="Q1" s="325"/>
      <c r="R1" s="325"/>
      <c r="S1" s="325"/>
    </row>
    <row r="2" spans="14:19" ht="18.75">
      <c r="N2" s="325" t="s">
        <v>563</v>
      </c>
      <c r="O2" s="325"/>
      <c r="P2" s="325"/>
      <c r="Q2" s="325"/>
      <c r="R2" s="325"/>
      <c r="S2" s="325"/>
    </row>
    <row r="3" spans="14:19" ht="18.75">
      <c r="N3" s="325" t="s">
        <v>536</v>
      </c>
      <c r="O3" s="326"/>
      <c r="P3" s="326"/>
      <c r="Q3" s="326"/>
      <c r="R3" s="326"/>
      <c r="S3" s="326"/>
    </row>
    <row r="4" spans="14:19" ht="18.75">
      <c r="N4" s="325" t="s">
        <v>108</v>
      </c>
      <c r="O4" s="326"/>
      <c r="P4" s="326"/>
      <c r="Q4" s="326"/>
      <c r="R4" s="326"/>
      <c r="S4" s="326"/>
    </row>
    <row r="5" spans="14:19" ht="18.75">
      <c r="N5" s="325" t="s">
        <v>634</v>
      </c>
      <c r="O5" s="325"/>
      <c r="P5" s="325"/>
      <c r="Q5" s="325"/>
      <c r="R5" s="325"/>
      <c r="S5" s="325"/>
    </row>
    <row r="6" spans="1:16" s="12" customFormat="1" ht="95.25" customHeight="1">
      <c r="A6" s="25"/>
      <c r="B6" s="330" t="s">
        <v>603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</row>
    <row r="7" spans="2:16" ht="13.5" customHeight="1">
      <c r="B7" s="13"/>
      <c r="C7" s="13"/>
      <c r="D7" s="17"/>
      <c r="G7" s="10"/>
      <c r="P7" s="82" t="s">
        <v>24</v>
      </c>
    </row>
    <row r="8" spans="1:16" s="14" customFormat="1" ht="37.5" customHeight="1">
      <c r="A8" s="327" t="s">
        <v>70</v>
      </c>
      <c r="B8" s="328" t="s">
        <v>71</v>
      </c>
      <c r="C8" s="34"/>
      <c r="D8" s="328" t="s">
        <v>26</v>
      </c>
      <c r="E8" s="328"/>
      <c r="F8" s="328"/>
      <c r="G8" s="328"/>
      <c r="H8" s="329" t="s">
        <v>590</v>
      </c>
      <c r="I8" s="35"/>
      <c r="J8" s="35"/>
      <c r="K8" s="35"/>
      <c r="L8" s="35"/>
      <c r="M8" s="35"/>
      <c r="N8" s="329" t="s">
        <v>585</v>
      </c>
      <c r="O8" s="329" t="s">
        <v>586</v>
      </c>
      <c r="P8" s="329" t="s">
        <v>587</v>
      </c>
    </row>
    <row r="9" spans="1:16" s="14" customFormat="1" ht="82.5" customHeight="1">
      <c r="A9" s="327"/>
      <c r="B9" s="328"/>
      <c r="C9" s="36" t="s">
        <v>72</v>
      </c>
      <c r="D9" s="36" t="s">
        <v>27</v>
      </c>
      <c r="E9" s="36" t="s">
        <v>73</v>
      </c>
      <c r="F9" s="37" t="s">
        <v>28</v>
      </c>
      <c r="G9" s="37" t="s">
        <v>74</v>
      </c>
      <c r="H9" s="329"/>
      <c r="I9" s="35"/>
      <c r="J9" s="35"/>
      <c r="K9" s="35"/>
      <c r="L9" s="35"/>
      <c r="M9" s="35"/>
      <c r="N9" s="329"/>
      <c r="O9" s="329"/>
      <c r="P9" s="329"/>
    </row>
    <row r="10" spans="1:16" s="14" customFormat="1" ht="21.75" customHeight="1" hidden="1">
      <c r="A10" s="26">
        <v>1</v>
      </c>
      <c r="B10" s="34">
        <v>2</v>
      </c>
      <c r="C10" s="34">
        <v>3</v>
      </c>
      <c r="D10" s="34">
        <v>4</v>
      </c>
      <c r="E10" s="34">
        <v>5</v>
      </c>
      <c r="F10" s="301" t="s">
        <v>30</v>
      </c>
      <c r="G10" s="301" t="s">
        <v>75</v>
      </c>
      <c r="H10" s="290">
        <v>8</v>
      </c>
      <c r="I10" s="297"/>
      <c r="J10" s="297"/>
      <c r="K10" s="297"/>
      <c r="L10" s="297"/>
      <c r="M10" s="297"/>
      <c r="N10" s="297"/>
      <c r="O10" s="297"/>
      <c r="P10" s="297"/>
    </row>
    <row r="11" spans="1:16" s="15" customFormat="1" ht="19.5" customHeight="1">
      <c r="A11" s="144"/>
      <c r="B11" s="145" t="s">
        <v>76</v>
      </c>
      <c r="C11" s="145"/>
      <c r="D11" s="145"/>
      <c r="E11" s="145"/>
      <c r="F11" s="146"/>
      <c r="G11" s="146"/>
      <c r="H11" s="268">
        <f>H27+H13</f>
        <v>21748364.79</v>
      </c>
      <c r="I11" s="267"/>
      <c r="J11" s="267"/>
      <c r="K11" s="267"/>
      <c r="L11" s="267"/>
      <c r="M11" s="267"/>
      <c r="N11" s="268">
        <f>N27+N13</f>
        <v>21188365.720000003</v>
      </c>
      <c r="O11" s="267">
        <f>N11-H11</f>
        <v>-559999.0699999966</v>
      </c>
      <c r="P11" s="267">
        <f>N11/H11*100</f>
        <v>97.42509804572762</v>
      </c>
    </row>
    <row r="12" spans="1:16" s="15" customFormat="1" ht="19.5" customHeight="1" hidden="1">
      <c r="A12" s="144"/>
      <c r="B12" s="145"/>
      <c r="C12" s="145"/>
      <c r="D12" s="145"/>
      <c r="E12" s="145"/>
      <c r="F12" s="146"/>
      <c r="G12" s="146"/>
      <c r="H12" s="268"/>
      <c r="I12" s="267"/>
      <c r="J12" s="267"/>
      <c r="K12" s="267"/>
      <c r="L12" s="267"/>
      <c r="M12" s="267"/>
      <c r="N12" s="268"/>
      <c r="O12" s="267"/>
      <c r="P12" s="267"/>
    </row>
    <row r="13" spans="1:16" s="16" customFormat="1" ht="34.5" customHeight="1">
      <c r="A13" s="245">
        <v>1</v>
      </c>
      <c r="B13" s="246" t="s">
        <v>540</v>
      </c>
      <c r="C13" s="145">
        <v>991</v>
      </c>
      <c r="D13" s="145"/>
      <c r="E13" s="145"/>
      <c r="F13" s="146"/>
      <c r="G13" s="146"/>
      <c r="H13" s="268">
        <f>H14</f>
        <v>5700</v>
      </c>
      <c r="I13" s="268"/>
      <c r="J13" s="268"/>
      <c r="K13" s="268"/>
      <c r="L13" s="268"/>
      <c r="M13" s="268"/>
      <c r="N13" s="268">
        <f>N14</f>
        <v>1700</v>
      </c>
      <c r="O13" s="268">
        <f aca="true" t="shared" si="0" ref="O13:O76">N13-H13</f>
        <v>-4000</v>
      </c>
      <c r="P13" s="268">
        <f aca="true" t="shared" si="1" ref="P13:P76">N13/H13*100</f>
        <v>29.82456140350877</v>
      </c>
    </row>
    <row r="14" spans="1:16" s="15" customFormat="1" ht="25.5" customHeight="1">
      <c r="A14" s="245"/>
      <c r="B14" s="93" t="s">
        <v>31</v>
      </c>
      <c r="C14" s="247">
        <v>991</v>
      </c>
      <c r="D14" s="57" t="s">
        <v>32</v>
      </c>
      <c r="E14" s="57" t="s">
        <v>1</v>
      </c>
      <c r="F14" s="146"/>
      <c r="G14" s="146"/>
      <c r="H14" s="269">
        <f>H15+H22</f>
        <v>5700</v>
      </c>
      <c r="I14" s="267"/>
      <c r="J14" s="267"/>
      <c r="K14" s="267"/>
      <c r="L14" s="267"/>
      <c r="M14" s="267"/>
      <c r="N14" s="269">
        <f>N15+N22</f>
        <v>1700</v>
      </c>
      <c r="O14" s="267">
        <f t="shared" si="0"/>
        <v>-4000</v>
      </c>
      <c r="P14" s="267">
        <f t="shared" si="1"/>
        <v>29.82456140350877</v>
      </c>
    </row>
    <row r="15" spans="1:16" s="15" customFormat="1" ht="93" customHeight="1">
      <c r="A15" s="144" t="s">
        <v>329</v>
      </c>
      <c r="B15" s="148" t="s">
        <v>330</v>
      </c>
      <c r="C15" s="148">
        <v>991</v>
      </c>
      <c r="D15" s="149" t="s">
        <v>32</v>
      </c>
      <c r="E15" s="149" t="s">
        <v>47</v>
      </c>
      <c r="F15" s="149"/>
      <c r="G15" s="149"/>
      <c r="H15" s="269">
        <f>H16</f>
        <v>4000</v>
      </c>
      <c r="I15" s="267"/>
      <c r="J15" s="267"/>
      <c r="K15" s="267"/>
      <c r="L15" s="267"/>
      <c r="M15" s="267"/>
      <c r="N15" s="269">
        <f>N16</f>
        <v>0</v>
      </c>
      <c r="O15" s="267">
        <f t="shared" si="0"/>
        <v>-4000</v>
      </c>
      <c r="P15" s="267">
        <f t="shared" si="1"/>
        <v>0</v>
      </c>
    </row>
    <row r="16" spans="1:16" s="15" customFormat="1" ht="61.5" customHeight="1">
      <c r="A16" s="144"/>
      <c r="B16" s="148" t="s">
        <v>226</v>
      </c>
      <c r="C16" s="148">
        <v>991</v>
      </c>
      <c r="D16" s="149" t="s">
        <v>32</v>
      </c>
      <c r="E16" s="149" t="s">
        <v>47</v>
      </c>
      <c r="F16" s="149" t="s">
        <v>429</v>
      </c>
      <c r="G16" s="149"/>
      <c r="H16" s="269">
        <f>H17</f>
        <v>4000</v>
      </c>
      <c r="I16" s="267"/>
      <c r="J16" s="267"/>
      <c r="K16" s="267"/>
      <c r="L16" s="267"/>
      <c r="M16" s="267"/>
      <c r="N16" s="269">
        <f>N17</f>
        <v>0</v>
      </c>
      <c r="O16" s="267">
        <f t="shared" si="0"/>
        <v>-4000</v>
      </c>
      <c r="P16" s="267">
        <f t="shared" si="1"/>
        <v>0</v>
      </c>
    </row>
    <row r="17" spans="1:16" s="15" customFormat="1" ht="97.5" customHeight="1">
      <c r="A17" s="144"/>
      <c r="B17" s="148" t="s">
        <v>427</v>
      </c>
      <c r="C17" s="148">
        <v>991</v>
      </c>
      <c r="D17" s="149" t="s">
        <v>32</v>
      </c>
      <c r="E17" s="149" t="s">
        <v>47</v>
      </c>
      <c r="F17" s="149" t="s">
        <v>428</v>
      </c>
      <c r="G17" s="149"/>
      <c r="H17" s="269">
        <f>H19</f>
        <v>4000</v>
      </c>
      <c r="I17" s="267"/>
      <c r="J17" s="267"/>
      <c r="K17" s="267"/>
      <c r="L17" s="267"/>
      <c r="M17" s="267"/>
      <c r="N17" s="269">
        <f>N19</f>
        <v>0</v>
      </c>
      <c r="O17" s="267">
        <f t="shared" si="0"/>
        <v>-4000</v>
      </c>
      <c r="P17" s="267">
        <f t="shared" si="1"/>
        <v>0</v>
      </c>
    </row>
    <row r="18" spans="1:16" s="15" customFormat="1" ht="55.5" customHeight="1" hidden="1">
      <c r="A18" s="144"/>
      <c r="B18" s="148" t="s">
        <v>202</v>
      </c>
      <c r="C18" s="148">
        <v>991</v>
      </c>
      <c r="D18" s="149" t="s">
        <v>32</v>
      </c>
      <c r="E18" s="149" t="s">
        <v>47</v>
      </c>
      <c r="F18" s="149" t="s">
        <v>419</v>
      </c>
      <c r="G18" s="149"/>
      <c r="H18" s="269" t="e">
        <f>H19+#REF!</f>
        <v>#REF!</v>
      </c>
      <c r="I18" s="267"/>
      <c r="J18" s="267"/>
      <c r="K18" s="267"/>
      <c r="L18" s="267"/>
      <c r="M18" s="267"/>
      <c r="N18" s="269" t="e">
        <f>N19+#REF!</f>
        <v>#REF!</v>
      </c>
      <c r="O18" s="267" t="e">
        <f t="shared" si="0"/>
        <v>#REF!</v>
      </c>
      <c r="P18" s="267" t="e">
        <f t="shared" si="1"/>
        <v>#REF!</v>
      </c>
    </row>
    <row r="19" spans="1:16" s="15" customFormat="1" ht="45" customHeight="1">
      <c r="A19" s="144"/>
      <c r="B19" s="148" t="s">
        <v>202</v>
      </c>
      <c r="C19" s="148">
        <v>991</v>
      </c>
      <c r="D19" s="149" t="s">
        <v>32</v>
      </c>
      <c r="E19" s="149" t="s">
        <v>47</v>
      </c>
      <c r="F19" s="149" t="s">
        <v>419</v>
      </c>
      <c r="G19" s="149"/>
      <c r="H19" s="269">
        <f>H20+H21</f>
        <v>4000</v>
      </c>
      <c r="I19" s="267"/>
      <c r="J19" s="267"/>
      <c r="K19" s="267"/>
      <c r="L19" s="267"/>
      <c r="M19" s="267"/>
      <c r="N19" s="269">
        <f>N20+N21</f>
        <v>0</v>
      </c>
      <c r="O19" s="267">
        <f t="shared" si="0"/>
        <v>-4000</v>
      </c>
      <c r="P19" s="267">
        <f t="shared" si="1"/>
        <v>0</v>
      </c>
    </row>
    <row r="20" spans="1:16" s="15" customFormat="1" ht="27.75" customHeight="1">
      <c r="A20" s="144"/>
      <c r="B20" s="148" t="s">
        <v>213</v>
      </c>
      <c r="C20" s="148">
        <v>991</v>
      </c>
      <c r="D20" s="149" t="s">
        <v>32</v>
      </c>
      <c r="E20" s="149" t="s">
        <v>47</v>
      </c>
      <c r="F20" s="149" t="s">
        <v>419</v>
      </c>
      <c r="G20" s="149" t="s">
        <v>212</v>
      </c>
      <c r="H20" s="269">
        <v>4000</v>
      </c>
      <c r="I20" s="267"/>
      <c r="J20" s="267"/>
      <c r="K20" s="267"/>
      <c r="L20" s="267"/>
      <c r="M20" s="267"/>
      <c r="N20" s="267">
        <v>0</v>
      </c>
      <c r="O20" s="267">
        <f t="shared" si="0"/>
        <v>-4000</v>
      </c>
      <c r="P20" s="267">
        <f t="shared" si="1"/>
        <v>0</v>
      </c>
    </row>
    <row r="21" spans="1:16" s="15" customFormat="1" ht="15.75" customHeight="1" hidden="1">
      <c r="A21" s="144"/>
      <c r="B21" s="148" t="s">
        <v>213</v>
      </c>
      <c r="C21" s="148">
        <v>991</v>
      </c>
      <c r="D21" s="149" t="s">
        <v>32</v>
      </c>
      <c r="E21" s="149" t="s">
        <v>47</v>
      </c>
      <c r="F21" s="149" t="s">
        <v>419</v>
      </c>
      <c r="G21" s="149" t="s">
        <v>212</v>
      </c>
      <c r="H21" s="269">
        <v>0</v>
      </c>
      <c r="I21" s="267"/>
      <c r="J21" s="267"/>
      <c r="K21" s="267"/>
      <c r="L21" s="267"/>
      <c r="M21" s="267"/>
      <c r="N21" s="267"/>
      <c r="O21" s="267">
        <f t="shared" si="0"/>
        <v>0</v>
      </c>
      <c r="P21" s="267" t="e">
        <f t="shared" si="1"/>
        <v>#DIV/0!</v>
      </c>
    </row>
    <row r="22" spans="1:16" s="15" customFormat="1" ht="49.5" customHeight="1">
      <c r="A22" s="144"/>
      <c r="B22" s="148" t="s">
        <v>368</v>
      </c>
      <c r="C22" s="148">
        <v>991</v>
      </c>
      <c r="D22" s="149" t="s">
        <v>32</v>
      </c>
      <c r="E22" s="149" t="s">
        <v>142</v>
      </c>
      <c r="F22" s="149"/>
      <c r="G22" s="149"/>
      <c r="H22" s="269">
        <f>H23</f>
        <v>1700</v>
      </c>
      <c r="I22" s="267"/>
      <c r="J22" s="267"/>
      <c r="K22" s="267"/>
      <c r="L22" s="267"/>
      <c r="M22" s="267"/>
      <c r="N22" s="267">
        <f>N23</f>
        <v>1700</v>
      </c>
      <c r="O22" s="267">
        <f t="shared" si="0"/>
        <v>0</v>
      </c>
      <c r="P22" s="267">
        <f t="shared" si="1"/>
        <v>100</v>
      </c>
    </row>
    <row r="23" spans="1:16" s="15" customFormat="1" ht="60" customHeight="1">
      <c r="A23" s="144"/>
      <c r="B23" s="148" t="s">
        <v>226</v>
      </c>
      <c r="C23" s="148">
        <v>991</v>
      </c>
      <c r="D23" s="149" t="s">
        <v>32</v>
      </c>
      <c r="E23" s="149" t="s">
        <v>142</v>
      </c>
      <c r="F23" s="149" t="s">
        <v>429</v>
      </c>
      <c r="G23" s="149"/>
      <c r="H23" s="269">
        <f>H24</f>
        <v>1700</v>
      </c>
      <c r="I23" s="267"/>
      <c r="J23" s="267"/>
      <c r="K23" s="267"/>
      <c r="L23" s="267"/>
      <c r="M23" s="267"/>
      <c r="N23" s="267">
        <f>N24</f>
        <v>1700</v>
      </c>
      <c r="O23" s="267">
        <f t="shared" si="0"/>
        <v>0</v>
      </c>
      <c r="P23" s="267">
        <f t="shared" si="1"/>
        <v>100</v>
      </c>
    </row>
    <row r="24" spans="1:16" s="15" customFormat="1" ht="23.25" customHeight="1">
      <c r="A24" s="144"/>
      <c r="B24" s="148" t="s">
        <v>221</v>
      </c>
      <c r="C24" s="148">
        <v>991</v>
      </c>
      <c r="D24" s="149" t="s">
        <v>32</v>
      </c>
      <c r="E24" s="149" t="s">
        <v>142</v>
      </c>
      <c r="F24" s="149" t="s">
        <v>430</v>
      </c>
      <c r="G24" s="149"/>
      <c r="H24" s="269">
        <f>H25</f>
        <v>1700</v>
      </c>
      <c r="I24" s="267"/>
      <c r="J24" s="267"/>
      <c r="K24" s="267"/>
      <c r="L24" s="267"/>
      <c r="M24" s="267"/>
      <c r="N24" s="269">
        <f>N25</f>
        <v>1700</v>
      </c>
      <c r="O24" s="267">
        <f t="shared" si="0"/>
        <v>0</v>
      </c>
      <c r="P24" s="267">
        <f t="shared" si="1"/>
        <v>100</v>
      </c>
    </row>
    <row r="25" spans="1:16" s="15" customFormat="1" ht="38.25" customHeight="1">
      <c r="A25" s="144"/>
      <c r="B25" s="148" t="s">
        <v>369</v>
      </c>
      <c r="C25" s="148">
        <v>991</v>
      </c>
      <c r="D25" s="149" t="s">
        <v>32</v>
      </c>
      <c r="E25" s="149" t="s">
        <v>142</v>
      </c>
      <c r="F25" s="149" t="s">
        <v>430</v>
      </c>
      <c r="G25" s="149"/>
      <c r="H25" s="269">
        <f>H26</f>
        <v>1700</v>
      </c>
      <c r="I25" s="267"/>
      <c r="J25" s="267"/>
      <c r="K25" s="267"/>
      <c r="L25" s="267"/>
      <c r="M25" s="267"/>
      <c r="N25" s="269">
        <f>N26</f>
        <v>1700</v>
      </c>
      <c r="O25" s="267">
        <f t="shared" si="0"/>
        <v>0</v>
      </c>
      <c r="P25" s="267">
        <f t="shared" si="1"/>
        <v>100</v>
      </c>
    </row>
    <row r="26" spans="1:16" s="15" customFormat="1" ht="27" customHeight="1">
      <c r="A26" s="144"/>
      <c r="B26" s="148" t="s">
        <v>308</v>
      </c>
      <c r="C26" s="148">
        <v>991</v>
      </c>
      <c r="D26" s="149" t="s">
        <v>32</v>
      </c>
      <c r="E26" s="149" t="s">
        <v>142</v>
      </c>
      <c r="F26" s="149" t="s">
        <v>430</v>
      </c>
      <c r="G26" s="149" t="s">
        <v>307</v>
      </c>
      <c r="H26" s="269">
        <v>1700</v>
      </c>
      <c r="I26" s="267"/>
      <c r="J26" s="267"/>
      <c r="K26" s="267"/>
      <c r="L26" s="267"/>
      <c r="M26" s="267"/>
      <c r="N26" s="267">
        <v>1700</v>
      </c>
      <c r="O26" s="267">
        <f t="shared" si="0"/>
        <v>0</v>
      </c>
      <c r="P26" s="267">
        <f t="shared" si="1"/>
        <v>100</v>
      </c>
    </row>
    <row r="27" spans="1:16" s="16" customFormat="1" ht="47.25" customHeight="1">
      <c r="A27" s="156">
        <v>2</v>
      </c>
      <c r="B27" s="246" t="s">
        <v>480</v>
      </c>
      <c r="C27" s="246">
        <v>992</v>
      </c>
      <c r="D27" s="145"/>
      <c r="E27" s="145"/>
      <c r="F27" s="146"/>
      <c r="G27" s="146"/>
      <c r="H27" s="268">
        <f>H28+H90+H100+H123+H152+H243+H250+H276+H298+H303</f>
        <v>21742664.79</v>
      </c>
      <c r="I27" s="268"/>
      <c r="J27" s="268"/>
      <c r="K27" s="268"/>
      <c r="L27" s="268"/>
      <c r="M27" s="268"/>
      <c r="N27" s="268">
        <f>N28+N90+N100+N123+N152+N243+N250+N276+N298+N303</f>
        <v>21186665.720000003</v>
      </c>
      <c r="O27" s="268">
        <f t="shared" si="0"/>
        <v>-555999.0699999966</v>
      </c>
      <c r="P27" s="268">
        <f t="shared" si="1"/>
        <v>97.44282002518976</v>
      </c>
    </row>
    <row r="28" spans="1:16" s="62" customFormat="1" ht="24" customHeight="1">
      <c r="A28" s="248"/>
      <c r="B28" s="246" t="s">
        <v>31</v>
      </c>
      <c r="C28" s="246">
        <v>992</v>
      </c>
      <c r="D28" s="146" t="s">
        <v>32</v>
      </c>
      <c r="E28" s="249" t="s">
        <v>1</v>
      </c>
      <c r="F28" s="249"/>
      <c r="G28" s="296"/>
      <c r="H28" s="268">
        <f>H29+H34+H44+H49+H53+H63+H58</f>
        <v>5124221</v>
      </c>
      <c r="I28" s="268"/>
      <c r="J28" s="268"/>
      <c r="K28" s="268"/>
      <c r="L28" s="268"/>
      <c r="M28" s="268"/>
      <c r="N28" s="268">
        <f>N29+N34+N44+N49+N53+N63+N58</f>
        <v>4971785.760000001</v>
      </c>
      <c r="O28" s="268">
        <f t="shared" si="0"/>
        <v>-152435.2399999993</v>
      </c>
      <c r="P28" s="268">
        <f t="shared" si="1"/>
        <v>97.02520168431457</v>
      </c>
    </row>
    <row r="29" spans="1:16" s="17" customFormat="1" ht="81" customHeight="1">
      <c r="A29" s="37"/>
      <c r="B29" s="148" t="s">
        <v>33</v>
      </c>
      <c r="C29" s="148">
        <v>992</v>
      </c>
      <c r="D29" s="149" t="s">
        <v>32</v>
      </c>
      <c r="E29" s="149" t="s">
        <v>34</v>
      </c>
      <c r="F29" s="149"/>
      <c r="G29" s="149"/>
      <c r="H29" s="269">
        <f>H30</f>
        <v>766469</v>
      </c>
      <c r="I29" s="267"/>
      <c r="J29" s="267"/>
      <c r="K29" s="267"/>
      <c r="L29" s="267"/>
      <c r="M29" s="267"/>
      <c r="N29" s="269">
        <f>N30</f>
        <v>765968.99</v>
      </c>
      <c r="O29" s="267">
        <f t="shared" si="0"/>
        <v>-500.0100000000093</v>
      </c>
      <c r="P29" s="267">
        <f t="shared" si="1"/>
        <v>99.93476448493024</v>
      </c>
    </row>
    <row r="30" spans="1:16" s="32" customFormat="1" ht="39" customHeight="1">
      <c r="A30" s="151"/>
      <c r="B30" s="148" t="s">
        <v>333</v>
      </c>
      <c r="C30" s="148">
        <v>992</v>
      </c>
      <c r="D30" s="149" t="s">
        <v>32</v>
      </c>
      <c r="E30" s="149" t="s">
        <v>34</v>
      </c>
      <c r="F30" s="149" t="s">
        <v>373</v>
      </c>
      <c r="G30" s="149"/>
      <c r="H30" s="269">
        <f>H31</f>
        <v>766469</v>
      </c>
      <c r="I30" s="269"/>
      <c r="J30" s="269"/>
      <c r="K30" s="269"/>
      <c r="L30" s="269"/>
      <c r="M30" s="269"/>
      <c r="N30" s="269">
        <f>N31</f>
        <v>765968.99</v>
      </c>
      <c r="O30" s="267">
        <f t="shared" si="0"/>
        <v>-500.0100000000093</v>
      </c>
      <c r="P30" s="267">
        <f t="shared" si="1"/>
        <v>99.93476448493024</v>
      </c>
    </row>
    <row r="31" spans="1:16" s="17" customFormat="1" ht="45" customHeight="1">
      <c r="A31" s="151"/>
      <c r="B31" s="148" t="s">
        <v>334</v>
      </c>
      <c r="C31" s="148">
        <v>992</v>
      </c>
      <c r="D31" s="149" t="s">
        <v>32</v>
      </c>
      <c r="E31" s="149" t="s">
        <v>34</v>
      </c>
      <c r="F31" s="149" t="s">
        <v>374</v>
      </c>
      <c r="G31" s="149"/>
      <c r="H31" s="269">
        <f>H32</f>
        <v>766469</v>
      </c>
      <c r="I31" s="267"/>
      <c r="J31" s="267"/>
      <c r="K31" s="267"/>
      <c r="L31" s="267"/>
      <c r="M31" s="267"/>
      <c r="N31" s="269">
        <f>N32</f>
        <v>765968.99</v>
      </c>
      <c r="O31" s="267">
        <f t="shared" si="0"/>
        <v>-500.0100000000093</v>
      </c>
      <c r="P31" s="267">
        <f t="shared" si="1"/>
        <v>99.93476448493024</v>
      </c>
    </row>
    <row r="32" spans="1:16" s="17" customFormat="1" ht="45" customHeight="1">
      <c r="A32" s="151"/>
      <c r="B32" s="148" t="s">
        <v>202</v>
      </c>
      <c r="C32" s="148">
        <v>922</v>
      </c>
      <c r="D32" s="149" t="s">
        <v>32</v>
      </c>
      <c r="E32" s="149" t="s">
        <v>34</v>
      </c>
      <c r="F32" s="149" t="s">
        <v>375</v>
      </c>
      <c r="G32" s="149"/>
      <c r="H32" s="269">
        <f>H33</f>
        <v>766469</v>
      </c>
      <c r="I32" s="267"/>
      <c r="J32" s="267"/>
      <c r="K32" s="267"/>
      <c r="L32" s="267"/>
      <c r="M32" s="267"/>
      <c r="N32" s="269">
        <f>N33</f>
        <v>765968.99</v>
      </c>
      <c r="O32" s="267">
        <f t="shared" si="0"/>
        <v>-500.0100000000093</v>
      </c>
      <c r="P32" s="267">
        <f t="shared" si="1"/>
        <v>99.93476448493024</v>
      </c>
    </row>
    <row r="33" spans="1:16" s="17" customFormat="1" ht="112.5" customHeight="1">
      <c r="A33" s="151"/>
      <c r="B33" s="148" t="s">
        <v>468</v>
      </c>
      <c r="C33" s="148">
        <v>922</v>
      </c>
      <c r="D33" s="149" t="s">
        <v>32</v>
      </c>
      <c r="E33" s="149" t="s">
        <v>34</v>
      </c>
      <c r="F33" s="149" t="s">
        <v>375</v>
      </c>
      <c r="G33" s="149" t="s">
        <v>203</v>
      </c>
      <c r="H33" s="269">
        <v>766469</v>
      </c>
      <c r="I33" s="267"/>
      <c r="J33" s="267"/>
      <c r="K33" s="267"/>
      <c r="L33" s="267"/>
      <c r="M33" s="267"/>
      <c r="N33" s="267">
        <v>765968.99</v>
      </c>
      <c r="O33" s="267">
        <f t="shared" si="0"/>
        <v>-500.0100000000093</v>
      </c>
      <c r="P33" s="267">
        <f t="shared" si="1"/>
        <v>99.93476448493024</v>
      </c>
    </row>
    <row r="34" spans="1:16" s="17" customFormat="1" ht="111" customHeight="1">
      <c r="A34" s="37"/>
      <c r="B34" s="148" t="s">
        <v>197</v>
      </c>
      <c r="C34" s="148">
        <v>992</v>
      </c>
      <c r="D34" s="149" t="s">
        <v>32</v>
      </c>
      <c r="E34" s="149" t="s">
        <v>35</v>
      </c>
      <c r="F34" s="149"/>
      <c r="G34" s="149"/>
      <c r="H34" s="269">
        <f>H35</f>
        <v>4155552</v>
      </c>
      <c r="I34" s="267"/>
      <c r="J34" s="267"/>
      <c r="K34" s="267"/>
      <c r="L34" s="267"/>
      <c r="M34" s="267"/>
      <c r="N34" s="269">
        <f>N35</f>
        <v>4042342.5700000003</v>
      </c>
      <c r="O34" s="267">
        <f t="shared" si="0"/>
        <v>-113209.4299999997</v>
      </c>
      <c r="P34" s="267">
        <f t="shared" si="1"/>
        <v>97.27570657279708</v>
      </c>
    </row>
    <row r="35" spans="1:16" s="32" customFormat="1" ht="37.5">
      <c r="A35" s="151"/>
      <c r="B35" s="148" t="s">
        <v>333</v>
      </c>
      <c r="C35" s="148">
        <v>992</v>
      </c>
      <c r="D35" s="149" t="s">
        <v>32</v>
      </c>
      <c r="E35" s="149" t="s">
        <v>35</v>
      </c>
      <c r="F35" s="149" t="s">
        <v>373</v>
      </c>
      <c r="G35" s="149"/>
      <c r="H35" s="269">
        <f>H36+H41</f>
        <v>4155552</v>
      </c>
      <c r="I35" s="269"/>
      <c r="J35" s="269"/>
      <c r="K35" s="269"/>
      <c r="L35" s="269"/>
      <c r="M35" s="269"/>
      <c r="N35" s="269">
        <f>N36+N41</f>
        <v>4042342.5700000003</v>
      </c>
      <c r="O35" s="267">
        <f t="shared" si="0"/>
        <v>-113209.4299999997</v>
      </c>
      <c r="P35" s="267">
        <f t="shared" si="1"/>
        <v>97.27570657279708</v>
      </c>
    </row>
    <row r="36" spans="1:16" s="17" customFormat="1" ht="56.25" customHeight="1">
      <c r="A36" s="151"/>
      <c r="B36" s="148" t="s">
        <v>336</v>
      </c>
      <c r="C36" s="148">
        <v>992</v>
      </c>
      <c r="D36" s="149" t="s">
        <v>32</v>
      </c>
      <c r="E36" s="149" t="s">
        <v>35</v>
      </c>
      <c r="F36" s="149" t="s">
        <v>376</v>
      </c>
      <c r="G36" s="149"/>
      <c r="H36" s="269">
        <f>H37</f>
        <v>4151752</v>
      </c>
      <c r="I36" s="267"/>
      <c r="J36" s="267"/>
      <c r="K36" s="267"/>
      <c r="L36" s="267"/>
      <c r="M36" s="267"/>
      <c r="N36" s="269">
        <f>N37</f>
        <v>4038542.5700000003</v>
      </c>
      <c r="O36" s="267">
        <f t="shared" si="0"/>
        <v>-113209.4299999997</v>
      </c>
      <c r="P36" s="267">
        <f t="shared" si="1"/>
        <v>97.2732130917261</v>
      </c>
    </row>
    <row r="37" spans="1:16" s="17" customFormat="1" ht="45.75" customHeight="1">
      <c r="A37" s="151"/>
      <c r="B37" s="148" t="s">
        <v>202</v>
      </c>
      <c r="C37" s="148">
        <v>992</v>
      </c>
      <c r="D37" s="149" t="s">
        <v>32</v>
      </c>
      <c r="E37" s="149" t="s">
        <v>35</v>
      </c>
      <c r="F37" s="149" t="s">
        <v>377</v>
      </c>
      <c r="G37" s="149"/>
      <c r="H37" s="269">
        <f>H38+H39+H40</f>
        <v>4151752</v>
      </c>
      <c r="I37" s="267"/>
      <c r="J37" s="267"/>
      <c r="K37" s="267"/>
      <c r="L37" s="267"/>
      <c r="M37" s="267"/>
      <c r="N37" s="269">
        <f>N38+N39+N40</f>
        <v>4038542.5700000003</v>
      </c>
      <c r="O37" s="267">
        <f t="shared" si="0"/>
        <v>-113209.4299999997</v>
      </c>
      <c r="P37" s="267">
        <f t="shared" si="1"/>
        <v>97.2732130917261</v>
      </c>
    </row>
    <row r="38" spans="1:16" s="17" customFormat="1" ht="124.5" customHeight="1">
      <c r="A38" s="151"/>
      <c r="B38" s="148" t="str">
        <f>B33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8" s="148">
        <v>992</v>
      </c>
      <c r="D38" s="149" t="s">
        <v>32</v>
      </c>
      <c r="E38" s="149" t="s">
        <v>35</v>
      </c>
      <c r="F38" s="149" t="s">
        <v>377</v>
      </c>
      <c r="G38" s="149" t="s">
        <v>203</v>
      </c>
      <c r="H38" s="269">
        <v>3524605</v>
      </c>
      <c r="I38" s="267"/>
      <c r="J38" s="267"/>
      <c r="K38" s="267"/>
      <c r="L38" s="267"/>
      <c r="M38" s="267"/>
      <c r="N38" s="267">
        <v>3491707.22</v>
      </c>
      <c r="O38" s="267">
        <f t="shared" si="0"/>
        <v>-32897.779999999795</v>
      </c>
      <c r="P38" s="267">
        <f t="shared" si="1"/>
        <v>99.06662505443873</v>
      </c>
    </row>
    <row r="39" spans="1:16" s="17" customFormat="1" ht="57" customHeight="1">
      <c r="A39" s="151"/>
      <c r="B39" s="148" t="s">
        <v>467</v>
      </c>
      <c r="C39" s="148">
        <v>992</v>
      </c>
      <c r="D39" s="149" t="s">
        <v>32</v>
      </c>
      <c r="E39" s="149" t="s">
        <v>35</v>
      </c>
      <c r="F39" s="149" t="s">
        <v>377</v>
      </c>
      <c r="G39" s="149" t="s">
        <v>210</v>
      </c>
      <c r="H39" s="269">
        <v>586147</v>
      </c>
      <c r="I39" s="267"/>
      <c r="J39" s="267"/>
      <c r="K39" s="267"/>
      <c r="L39" s="267"/>
      <c r="M39" s="267"/>
      <c r="N39" s="267">
        <v>506609.2</v>
      </c>
      <c r="O39" s="267">
        <f t="shared" si="0"/>
        <v>-79537.79999999999</v>
      </c>
      <c r="P39" s="267">
        <f t="shared" si="1"/>
        <v>86.43040056504597</v>
      </c>
    </row>
    <row r="40" spans="1:16" s="17" customFormat="1" ht="21.75" customHeight="1">
      <c r="A40" s="151"/>
      <c r="B40" s="148" t="s">
        <v>213</v>
      </c>
      <c r="C40" s="148">
        <v>992</v>
      </c>
      <c r="D40" s="149" t="s">
        <v>32</v>
      </c>
      <c r="E40" s="149" t="s">
        <v>35</v>
      </c>
      <c r="F40" s="149" t="s">
        <v>377</v>
      </c>
      <c r="G40" s="149" t="s">
        <v>212</v>
      </c>
      <c r="H40" s="269">
        <v>41000</v>
      </c>
      <c r="I40" s="267"/>
      <c r="J40" s="267"/>
      <c r="K40" s="267"/>
      <c r="L40" s="267"/>
      <c r="M40" s="267"/>
      <c r="N40" s="267">
        <v>40226.15</v>
      </c>
      <c r="O40" s="267">
        <f t="shared" si="0"/>
        <v>-773.8499999999985</v>
      </c>
      <c r="P40" s="267">
        <f t="shared" si="1"/>
        <v>98.11256097560977</v>
      </c>
    </row>
    <row r="41" spans="1:16" s="17" customFormat="1" ht="65.25" customHeight="1">
      <c r="A41" s="37"/>
      <c r="B41" s="148" t="str">
        <f>B36</f>
        <v>Обеспечение деятельности муниципальных и немунициальных служащих</v>
      </c>
      <c r="C41" s="148">
        <v>992</v>
      </c>
      <c r="D41" s="149" t="s">
        <v>32</v>
      </c>
      <c r="E41" s="149" t="s">
        <v>35</v>
      </c>
      <c r="F41" s="149" t="s">
        <v>376</v>
      </c>
      <c r="G41" s="149"/>
      <c r="H41" s="269">
        <f>H42</f>
        <v>3800</v>
      </c>
      <c r="I41" s="267"/>
      <c r="J41" s="267"/>
      <c r="K41" s="267"/>
      <c r="L41" s="267"/>
      <c r="M41" s="267"/>
      <c r="N41" s="269">
        <f>N42</f>
        <v>3800</v>
      </c>
      <c r="O41" s="267">
        <f t="shared" si="0"/>
        <v>0</v>
      </c>
      <c r="P41" s="267">
        <f t="shared" si="1"/>
        <v>100</v>
      </c>
    </row>
    <row r="42" spans="1:16" s="17" customFormat="1" ht="72" customHeight="1">
      <c r="A42" s="151"/>
      <c r="B42" s="148" t="s">
        <v>217</v>
      </c>
      <c r="C42" s="148">
        <v>992</v>
      </c>
      <c r="D42" s="149" t="s">
        <v>32</v>
      </c>
      <c r="E42" s="149" t="s">
        <v>35</v>
      </c>
      <c r="F42" s="149" t="s">
        <v>378</v>
      </c>
      <c r="G42" s="149"/>
      <c r="H42" s="269">
        <f>H43</f>
        <v>3800</v>
      </c>
      <c r="I42" s="267"/>
      <c r="J42" s="267"/>
      <c r="K42" s="267"/>
      <c r="L42" s="267"/>
      <c r="M42" s="267"/>
      <c r="N42" s="269">
        <f>N43</f>
        <v>3800</v>
      </c>
      <c r="O42" s="267">
        <f t="shared" si="0"/>
        <v>0</v>
      </c>
      <c r="P42" s="267">
        <f t="shared" si="1"/>
        <v>100</v>
      </c>
    </row>
    <row r="43" spans="1:16" s="17" customFormat="1" ht="62.25" customHeight="1">
      <c r="A43" s="151"/>
      <c r="B43" s="148" t="s">
        <v>467</v>
      </c>
      <c r="C43" s="148">
        <v>992</v>
      </c>
      <c r="D43" s="149" t="s">
        <v>32</v>
      </c>
      <c r="E43" s="149" t="s">
        <v>35</v>
      </c>
      <c r="F43" s="149" t="s">
        <v>378</v>
      </c>
      <c r="G43" s="149" t="s">
        <v>210</v>
      </c>
      <c r="H43" s="269">
        <v>3800</v>
      </c>
      <c r="I43" s="267"/>
      <c r="J43" s="267"/>
      <c r="K43" s="267"/>
      <c r="L43" s="267"/>
      <c r="M43" s="267"/>
      <c r="N43" s="267">
        <v>3800</v>
      </c>
      <c r="O43" s="267">
        <f t="shared" si="0"/>
        <v>0</v>
      </c>
      <c r="P43" s="267">
        <f t="shared" si="1"/>
        <v>100</v>
      </c>
    </row>
    <row r="44" spans="1:16" s="17" customFormat="1" ht="79.5" customHeight="1" hidden="1">
      <c r="A44" s="37"/>
      <c r="B44" s="250" t="s">
        <v>143</v>
      </c>
      <c r="C44" s="148">
        <v>992</v>
      </c>
      <c r="D44" s="149" t="s">
        <v>32</v>
      </c>
      <c r="E44" s="149" t="s">
        <v>142</v>
      </c>
      <c r="F44" s="149"/>
      <c r="G44" s="149"/>
      <c r="H44" s="269">
        <f>H45</f>
        <v>0</v>
      </c>
      <c r="I44" s="267"/>
      <c r="J44" s="267"/>
      <c r="K44" s="267"/>
      <c r="L44" s="267"/>
      <c r="M44" s="267"/>
      <c r="N44" s="267"/>
      <c r="O44" s="267">
        <f t="shared" si="0"/>
        <v>0</v>
      </c>
      <c r="P44" s="267" t="e">
        <f t="shared" si="1"/>
        <v>#DIV/0!</v>
      </c>
    </row>
    <row r="45" spans="1:16" s="17" customFormat="1" ht="36.75" customHeight="1" hidden="1">
      <c r="A45" s="151"/>
      <c r="B45" s="148" t="s">
        <v>219</v>
      </c>
      <c r="C45" s="148">
        <v>992</v>
      </c>
      <c r="D45" s="149" t="s">
        <v>32</v>
      </c>
      <c r="E45" s="149" t="s">
        <v>142</v>
      </c>
      <c r="F45" s="149" t="s">
        <v>218</v>
      </c>
      <c r="G45" s="149"/>
      <c r="H45" s="269">
        <f>H46</f>
        <v>0</v>
      </c>
      <c r="I45" s="267"/>
      <c r="J45" s="267"/>
      <c r="K45" s="267"/>
      <c r="L45" s="267"/>
      <c r="M45" s="267"/>
      <c r="N45" s="267"/>
      <c r="O45" s="267">
        <f t="shared" si="0"/>
        <v>0</v>
      </c>
      <c r="P45" s="267" t="e">
        <f t="shared" si="1"/>
        <v>#DIV/0!</v>
      </c>
    </row>
    <row r="46" spans="1:16" s="17" customFormat="1" ht="18" customHeight="1" hidden="1">
      <c r="A46" s="151"/>
      <c r="B46" s="148" t="s">
        <v>221</v>
      </c>
      <c r="C46" s="148">
        <v>992</v>
      </c>
      <c r="D46" s="149" t="s">
        <v>32</v>
      </c>
      <c r="E46" s="149" t="s">
        <v>142</v>
      </c>
      <c r="F46" s="149" t="s">
        <v>220</v>
      </c>
      <c r="G46" s="149"/>
      <c r="H46" s="269">
        <f>H47</f>
        <v>0</v>
      </c>
      <c r="I46" s="267"/>
      <c r="J46" s="267"/>
      <c r="K46" s="267"/>
      <c r="L46" s="267"/>
      <c r="M46" s="267"/>
      <c r="N46" s="267"/>
      <c r="O46" s="267">
        <f t="shared" si="0"/>
        <v>0</v>
      </c>
      <c r="P46" s="267" t="e">
        <f t="shared" si="1"/>
        <v>#DIV/0!</v>
      </c>
    </row>
    <row r="47" spans="1:16" s="17" customFormat="1" ht="36" customHeight="1" hidden="1">
      <c r="A47" s="151"/>
      <c r="B47" s="148" t="s">
        <v>223</v>
      </c>
      <c r="C47" s="148">
        <v>992</v>
      </c>
      <c r="D47" s="149" t="s">
        <v>32</v>
      </c>
      <c r="E47" s="149" t="s">
        <v>142</v>
      </c>
      <c r="F47" s="149" t="s">
        <v>222</v>
      </c>
      <c r="G47" s="149"/>
      <c r="H47" s="269">
        <f>H48</f>
        <v>0</v>
      </c>
      <c r="I47" s="267"/>
      <c r="J47" s="267"/>
      <c r="K47" s="267"/>
      <c r="L47" s="267"/>
      <c r="M47" s="267"/>
      <c r="N47" s="267"/>
      <c r="O47" s="267">
        <f t="shared" si="0"/>
        <v>0</v>
      </c>
      <c r="P47" s="267" t="e">
        <f t="shared" si="1"/>
        <v>#DIV/0!</v>
      </c>
    </row>
    <row r="48" spans="1:16" s="17" customFormat="1" ht="0.75" customHeight="1" hidden="1">
      <c r="A48" s="151"/>
      <c r="B48" s="148" t="s">
        <v>308</v>
      </c>
      <c r="C48" s="148">
        <v>992</v>
      </c>
      <c r="D48" s="149" t="s">
        <v>32</v>
      </c>
      <c r="E48" s="149" t="s">
        <v>142</v>
      </c>
      <c r="F48" s="149" t="s">
        <v>222</v>
      </c>
      <c r="G48" s="149" t="s">
        <v>307</v>
      </c>
      <c r="H48" s="269">
        <v>0</v>
      </c>
      <c r="I48" s="267"/>
      <c r="J48" s="267"/>
      <c r="K48" s="267"/>
      <c r="L48" s="267"/>
      <c r="M48" s="267"/>
      <c r="N48" s="267"/>
      <c r="O48" s="267">
        <f t="shared" si="0"/>
        <v>0</v>
      </c>
      <c r="P48" s="267" t="e">
        <f t="shared" si="1"/>
        <v>#DIV/0!</v>
      </c>
    </row>
    <row r="49" spans="1:16" s="17" customFormat="1" ht="77.25" customHeight="1">
      <c r="A49" s="151"/>
      <c r="B49" s="148" t="s">
        <v>143</v>
      </c>
      <c r="C49" s="148">
        <v>992</v>
      </c>
      <c r="D49" s="149" t="s">
        <v>32</v>
      </c>
      <c r="E49" s="149" t="s">
        <v>142</v>
      </c>
      <c r="F49" s="149"/>
      <c r="G49" s="149"/>
      <c r="H49" s="269">
        <f>H50</f>
        <v>1000</v>
      </c>
      <c r="I49" s="267"/>
      <c r="J49" s="267"/>
      <c r="K49" s="267"/>
      <c r="L49" s="267"/>
      <c r="M49" s="267"/>
      <c r="N49" s="269">
        <f>N50</f>
        <v>1000</v>
      </c>
      <c r="O49" s="267">
        <f t="shared" si="0"/>
        <v>0</v>
      </c>
      <c r="P49" s="267">
        <f t="shared" si="1"/>
        <v>100</v>
      </c>
    </row>
    <row r="50" spans="1:16" s="17" customFormat="1" ht="57.75" customHeight="1">
      <c r="A50" s="151"/>
      <c r="B50" s="148" t="s">
        <v>226</v>
      </c>
      <c r="C50" s="148">
        <v>992</v>
      </c>
      <c r="D50" s="149" t="s">
        <v>32</v>
      </c>
      <c r="E50" s="149" t="s">
        <v>142</v>
      </c>
      <c r="F50" s="149" t="s">
        <v>429</v>
      </c>
      <c r="G50" s="149"/>
      <c r="H50" s="269">
        <f>H51</f>
        <v>1000</v>
      </c>
      <c r="I50" s="267"/>
      <c r="J50" s="267"/>
      <c r="K50" s="267"/>
      <c r="L50" s="267"/>
      <c r="M50" s="267"/>
      <c r="N50" s="269">
        <f>N51</f>
        <v>1000</v>
      </c>
      <c r="O50" s="267">
        <f t="shared" si="0"/>
        <v>0</v>
      </c>
      <c r="P50" s="267">
        <f t="shared" si="1"/>
        <v>100</v>
      </c>
    </row>
    <row r="51" spans="1:16" s="24" customFormat="1" ht="36" customHeight="1">
      <c r="A51" s="248"/>
      <c r="B51" s="148" t="s">
        <v>369</v>
      </c>
      <c r="C51" s="148">
        <v>992</v>
      </c>
      <c r="D51" s="149" t="s">
        <v>32</v>
      </c>
      <c r="E51" s="149" t="s">
        <v>142</v>
      </c>
      <c r="F51" s="149" t="s">
        <v>430</v>
      </c>
      <c r="G51" s="149"/>
      <c r="H51" s="269">
        <f>H52</f>
        <v>1000</v>
      </c>
      <c r="I51" s="273"/>
      <c r="J51" s="273"/>
      <c r="K51" s="273"/>
      <c r="L51" s="273"/>
      <c r="M51" s="273"/>
      <c r="N51" s="269">
        <f>N52</f>
        <v>1000</v>
      </c>
      <c r="O51" s="267">
        <f t="shared" si="0"/>
        <v>0</v>
      </c>
      <c r="P51" s="267">
        <f t="shared" si="1"/>
        <v>100</v>
      </c>
    </row>
    <row r="52" spans="1:16" s="17" customFormat="1" ht="24.75" customHeight="1">
      <c r="A52" s="151"/>
      <c r="B52" s="148" t="s">
        <v>308</v>
      </c>
      <c r="C52" s="148">
        <v>992</v>
      </c>
      <c r="D52" s="149" t="s">
        <v>32</v>
      </c>
      <c r="E52" s="149" t="s">
        <v>142</v>
      </c>
      <c r="F52" s="149" t="s">
        <v>430</v>
      </c>
      <c r="G52" s="149" t="s">
        <v>307</v>
      </c>
      <c r="H52" s="269">
        <v>1000</v>
      </c>
      <c r="I52" s="267"/>
      <c r="J52" s="267"/>
      <c r="K52" s="267"/>
      <c r="L52" s="267"/>
      <c r="M52" s="267"/>
      <c r="N52" s="267">
        <v>1000</v>
      </c>
      <c r="O52" s="267">
        <f t="shared" si="0"/>
        <v>0</v>
      </c>
      <c r="P52" s="267">
        <f t="shared" si="1"/>
        <v>100</v>
      </c>
    </row>
    <row r="53" spans="1:16" s="17" customFormat="1" ht="39" customHeight="1" hidden="1">
      <c r="A53" s="37"/>
      <c r="B53" s="148" t="s">
        <v>521</v>
      </c>
      <c r="C53" s="148">
        <v>992</v>
      </c>
      <c r="D53" s="149" t="s">
        <v>32</v>
      </c>
      <c r="E53" s="149" t="s">
        <v>37</v>
      </c>
      <c r="F53" s="149"/>
      <c r="G53" s="149"/>
      <c r="H53" s="269">
        <f>H54</f>
        <v>0</v>
      </c>
      <c r="I53" s="267"/>
      <c r="J53" s="267"/>
      <c r="K53" s="267"/>
      <c r="L53" s="267"/>
      <c r="M53" s="267"/>
      <c r="N53" s="267"/>
      <c r="O53" s="267">
        <f t="shared" si="0"/>
        <v>0</v>
      </c>
      <c r="P53" s="267" t="e">
        <f t="shared" si="1"/>
        <v>#DIV/0!</v>
      </c>
    </row>
    <row r="54" spans="1:16" s="17" customFormat="1" ht="39" customHeight="1" hidden="1">
      <c r="A54" s="151"/>
      <c r="B54" s="148" t="s">
        <v>226</v>
      </c>
      <c r="C54" s="148">
        <v>992</v>
      </c>
      <c r="D54" s="149" t="s">
        <v>32</v>
      </c>
      <c r="E54" s="149" t="s">
        <v>37</v>
      </c>
      <c r="F54" s="149" t="s">
        <v>429</v>
      </c>
      <c r="G54" s="149"/>
      <c r="H54" s="269">
        <f>H55</f>
        <v>0</v>
      </c>
      <c r="I54" s="267"/>
      <c r="J54" s="267"/>
      <c r="K54" s="267"/>
      <c r="L54" s="267"/>
      <c r="M54" s="267"/>
      <c r="N54" s="267"/>
      <c r="O54" s="267">
        <f t="shared" si="0"/>
        <v>0</v>
      </c>
      <c r="P54" s="267" t="e">
        <f t="shared" si="1"/>
        <v>#DIV/0!</v>
      </c>
    </row>
    <row r="55" spans="1:16" s="17" customFormat="1" ht="39" customHeight="1" hidden="1">
      <c r="A55" s="151"/>
      <c r="B55" s="148" t="s">
        <v>522</v>
      </c>
      <c r="C55" s="148">
        <v>992</v>
      </c>
      <c r="D55" s="149" t="s">
        <v>32</v>
      </c>
      <c r="E55" s="149" t="s">
        <v>37</v>
      </c>
      <c r="F55" s="149" t="s">
        <v>523</v>
      </c>
      <c r="G55" s="149"/>
      <c r="H55" s="269">
        <f>H56</f>
        <v>0</v>
      </c>
      <c r="I55" s="267"/>
      <c r="J55" s="267"/>
      <c r="K55" s="267"/>
      <c r="L55" s="267"/>
      <c r="M55" s="267"/>
      <c r="N55" s="267"/>
      <c r="O55" s="267">
        <f t="shared" si="0"/>
        <v>0</v>
      </c>
      <c r="P55" s="267" t="e">
        <f t="shared" si="1"/>
        <v>#DIV/0!</v>
      </c>
    </row>
    <row r="56" spans="1:16" s="17" customFormat="1" ht="39" customHeight="1" hidden="1">
      <c r="A56" s="151"/>
      <c r="B56" s="148" t="s">
        <v>524</v>
      </c>
      <c r="C56" s="148">
        <v>992</v>
      </c>
      <c r="D56" s="149" t="s">
        <v>32</v>
      </c>
      <c r="E56" s="149" t="s">
        <v>37</v>
      </c>
      <c r="F56" s="149" t="s">
        <v>525</v>
      </c>
      <c r="G56" s="149"/>
      <c r="H56" s="269">
        <f>H57</f>
        <v>0</v>
      </c>
      <c r="I56" s="267"/>
      <c r="J56" s="267"/>
      <c r="K56" s="267"/>
      <c r="L56" s="267"/>
      <c r="M56" s="267"/>
      <c r="N56" s="267"/>
      <c r="O56" s="267">
        <f t="shared" si="0"/>
        <v>0</v>
      </c>
      <c r="P56" s="267" t="e">
        <f t="shared" si="1"/>
        <v>#DIV/0!</v>
      </c>
    </row>
    <row r="57" spans="1:16" s="17" customFormat="1" ht="39" customHeight="1" hidden="1">
      <c r="A57" s="151"/>
      <c r="B57" s="148" t="s">
        <v>211</v>
      </c>
      <c r="C57" s="148">
        <v>992</v>
      </c>
      <c r="D57" s="149" t="s">
        <v>32</v>
      </c>
      <c r="E57" s="149" t="s">
        <v>37</v>
      </c>
      <c r="F57" s="149" t="s">
        <v>525</v>
      </c>
      <c r="G57" s="149" t="s">
        <v>210</v>
      </c>
      <c r="H57" s="269">
        <v>0</v>
      </c>
      <c r="I57" s="267"/>
      <c r="J57" s="267"/>
      <c r="K57" s="267"/>
      <c r="L57" s="267"/>
      <c r="M57" s="267"/>
      <c r="N57" s="267"/>
      <c r="O57" s="267">
        <f t="shared" si="0"/>
        <v>0</v>
      </c>
      <c r="P57" s="267" t="e">
        <f t="shared" si="1"/>
        <v>#DIV/0!</v>
      </c>
    </row>
    <row r="58" spans="1:16" s="17" customFormat="1" ht="25.5" customHeight="1">
      <c r="A58" s="151"/>
      <c r="B58" s="148" t="s">
        <v>531</v>
      </c>
      <c r="C58" s="148">
        <v>992</v>
      </c>
      <c r="D58" s="149" t="s">
        <v>32</v>
      </c>
      <c r="E58" s="149" t="s">
        <v>41</v>
      </c>
      <c r="F58" s="149"/>
      <c r="G58" s="149"/>
      <c r="H58" s="269">
        <f>H59</f>
        <v>10000</v>
      </c>
      <c r="I58" s="267"/>
      <c r="J58" s="267"/>
      <c r="K58" s="267"/>
      <c r="L58" s="267"/>
      <c r="M58" s="267"/>
      <c r="N58" s="269">
        <f>N59</f>
        <v>0</v>
      </c>
      <c r="O58" s="267">
        <f t="shared" si="0"/>
        <v>-10000</v>
      </c>
      <c r="P58" s="267">
        <f t="shared" si="1"/>
        <v>0</v>
      </c>
    </row>
    <row r="59" spans="1:16" s="17" customFormat="1" ht="62.25" customHeight="1">
      <c r="A59" s="151"/>
      <c r="B59" s="148" t="s">
        <v>226</v>
      </c>
      <c r="C59" s="148">
        <v>992</v>
      </c>
      <c r="D59" s="149" t="s">
        <v>32</v>
      </c>
      <c r="E59" s="149" t="s">
        <v>41</v>
      </c>
      <c r="F59" s="149" t="s">
        <v>429</v>
      </c>
      <c r="G59" s="149"/>
      <c r="H59" s="269">
        <f>H60</f>
        <v>10000</v>
      </c>
      <c r="I59" s="267"/>
      <c r="J59" s="267"/>
      <c r="K59" s="267"/>
      <c r="L59" s="267"/>
      <c r="M59" s="267"/>
      <c r="N59" s="269">
        <f>N60</f>
        <v>0</v>
      </c>
      <c r="O59" s="267">
        <f t="shared" si="0"/>
        <v>-10000</v>
      </c>
      <c r="P59" s="267">
        <f t="shared" si="1"/>
        <v>0</v>
      </c>
    </row>
    <row r="60" spans="1:16" s="17" customFormat="1" ht="42" customHeight="1">
      <c r="A60" s="151"/>
      <c r="B60" s="148" t="s">
        <v>227</v>
      </c>
      <c r="C60" s="148">
        <v>992</v>
      </c>
      <c r="D60" s="149" t="s">
        <v>32</v>
      </c>
      <c r="E60" s="149" t="s">
        <v>41</v>
      </c>
      <c r="F60" s="149" t="s">
        <v>420</v>
      </c>
      <c r="G60" s="149"/>
      <c r="H60" s="269">
        <f>H61</f>
        <v>10000</v>
      </c>
      <c r="I60" s="267"/>
      <c r="J60" s="267"/>
      <c r="K60" s="267"/>
      <c r="L60" s="267"/>
      <c r="M60" s="267"/>
      <c r="N60" s="269">
        <f>N61</f>
        <v>0</v>
      </c>
      <c r="O60" s="267">
        <f t="shared" si="0"/>
        <v>-10000</v>
      </c>
      <c r="P60" s="267">
        <f t="shared" si="1"/>
        <v>0</v>
      </c>
    </row>
    <row r="61" spans="1:16" s="17" customFormat="1" ht="26.25" customHeight="1">
      <c r="A61" s="151"/>
      <c r="B61" s="148" t="s">
        <v>228</v>
      </c>
      <c r="C61" s="148">
        <v>992</v>
      </c>
      <c r="D61" s="149" t="s">
        <v>32</v>
      </c>
      <c r="E61" s="149" t="s">
        <v>41</v>
      </c>
      <c r="F61" s="149" t="s">
        <v>421</v>
      </c>
      <c r="G61" s="149"/>
      <c r="H61" s="269">
        <f>H62</f>
        <v>10000</v>
      </c>
      <c r="I61" s="267"/>
      <c r="J61" s="267"/>
      <c r="K61" s="267"/>
      <c r="L61" s="267"/>
      <c r="M61" s="267"/>
      <c r="N61" s="269">
        <f>N62</f>
        <v>0</v>
      </c>
      <c r="O61" s="267">
        <f t="shared" si="0"/>
        <v>-10000</v>
      </c>
      <c r="P61" s="267">
        <f t="shared" si="1"/>
        <v>0</v>
      </c>
    </row>
    <row r="62" spans="1:16" s="17" customFormat="1" ht="23.25" customHeight="1">
      <c r="A62" s="151"/>
      <c r="B62" s="148" t="s">
        <v>213</v>
      </c>
      <c r="C62" s="148">
        <v>992</v>
      </c>
      <c r="D62" s="149" t="s">
        <v>32</v>
      </c>
      <c r="E62" s="149" t="s">
        <v>41</v>
      </c>
      <c r="F62" s="149" t="s">
        <v>421</v>
      </c>
      <c r="G62" s="149" t="s">
        <v>212</v>
      </c>
      <c r="H62" s="269">
        <v>10000</v>
      </c>
      <c r="I62" s="267"/>
      <c r="J62" s="267"/>
      <c r="K62" s="267"/>
      <c r="L62" s="267"/>
      <c r="M62" s="267"/>
      <c r="N62" s="267">
        <v>0</v>
      </c>
      <c r="O62" s="267">
        <f t="shared" si="0"/>
        <v>-10000</v>
      </c>
      <c r="P62" s="267">
        <f t="shared" si="1"/>
        <v>0</v>
      </c>
    </row>
    <row r="63" spans="1:16" s="17" customFormat="1" ht="27" customHeight="1">
      <c r="A63" s="37"/>
      <c r="B63" s="148" t="s">
        <v>42</v>
      </c>
      <c r="C63" s="148">
        <v>992</v>
      </c>
      <c r="D63" s="149" t="s">
        <v>32</v>
      </c>
      <c r="E63" s="149" t="s">
        <v>43</v>
      </c>
      <c r="F63" s="149"/>
      <c r="G63" s="149"/>
      <c r="H63" s="269">
        <f>H64+H76</f>
        <v>191200</v>
      </c>
      <c r="I63" s="267"/>
      <c r="J63" s="267"/>
      <c r="K63" s="267"/>
      <c r="L63" s="267"/>
      <c r="M63" s="267"/>
      <c r="N63" s="269">
        <f>N64+N76</f>
        <v>162474.2</v>
      </c>
      <c r="O63" s="267">
        <f t="shared" si="0"/>
        <v>-28725.79999999999</v>
      </c>
      <c r="P63" s="267">
        <f t="shared" si="1"/>
        <v>84.97604602510461</v>
      </c>
    </row>
    <row r="64" spans="1:16" s="17" customFormat="1" ht="39" customHeight="1">
      <c r="A64" s="37"/>
      <c r="B64" s="148" t="s">
        <v>337</v>
      </c>
      <c r="C64" s="148">
        <v>992</v>
      </c>
      <c r="D64" s="149" t="s">
        <v>32</v>
      </c>
      <c r="E64" s="149" t="s">
        <v>43</v>
      </c>
      <c r="F64" s="149" t="s">
        <v>379</v>
      </c>
      <c r="G64" s="149"/>
      <c r="H64" s="269">
        <f>H68+H66+H74</f>
        <v>170200</v>
      </c>
      <c r="I64" s="267"/>
      <c r="J64" s="267"/>
      <c r="K64" s="267"/>
      <c r="L64" s="267"/>
      <c r="M64" s="267"/>
      <c r="N64" s="269">
        <f>N68+N66+N74</f>
        <v>156474.2</v>
      </c>
      <c r="O64" s="267">
        <f t="shared" si="0"/>
        <v>-13725.799999999988</v>
      </c>
      <c r="P64" s="267">
        <f t="shared" si="1"/>
        <v>91.93548766157463</v>
      </c>
    </row>
    <row r="65" spans="1:16" s="17" customFormat="1" ht="58.5" customHeight="1" hidden="1">
      <c r="A65" s="37"/>
      <c r="B65" s="148" t="s">
        <v>502</v>
      </c>
      <c r="C65" s="148">
        <v>992</v>
      </c>
      <c r="D65" s="149" t="s">
        <v>32</v>
      </c>
      <c r="E65" s="149" t="s">
        <v>43</v>
      </c>
      <c r="F65" s="149" t="s">
        <v>503</v>
      </c>
      <c r="G65" s="149"/>
      <c r="H65" s="269">
        <f>H66</f>
        <v>0</v>
      </c>
      <c r="I65" s="267"/>
      <c r="J65" s="267"/>
      <c r="K65" s="267"/>
      <c r="L65" s="267"/>
      <c r="M65" s="267"/>
      <c r="N65" s="269">
        <f>N66</f>
        <v>0</v>
      </c>
      <c r="O65" s="267">
        <f t="shared" si="0"/>
        <v>0</v>
      </c>
      <c r="P65" s="267" t="e">
        <f t="shared" si="1"/>
        <v>#DIV/0!</v>
      </c>
    </row>
    <row r="66" spans="1:16" s="17" customFormat="1" ht="40.5" customHeight="1" hidden="1">
      <c r="A66" s="37"/>
      <c r="B66" s="148" t="s">
        <v>504</v>
      </c>
      <c r="C66" s="148">
        <v>992</v>
      </c>
      <c r="D66" s="149" t="s">
        <v>32</v>
      </c>
      <c r="E66" s="149" t="s">
        <v>43</v>
      </c>
      <c r="F66" s="149" t="s">
        <v>505</v>
      </c>
      <c r="G66" s="149"/>
      <c r="H66" s="269">
        <f>H67</f>
        <v>0</v>
      </c>
      <c r="I66" s="267"/>
      <c r="J66" s="267"/>
      <c r="K66" s="267"/>
      <c r="L66" s="267"/>
      <c r="M66" s="267"/>
      <c r="N66" s="269">
        <f>N67</f>
        <v>0</v>
      </c>
      <c r="O66" s="267">
        <f t="shared" si="0"/>
        <v>0</v>
      </c>
      <c r="P66" s="267" t="e">
        <f t="shared" si="1"/>
        <v>#DIV/0!</v>
      </c>
    </row>
    <row r="67" spans="1:16" s="17" customFormat="1" ht="41.25" customHeight="1" hidden="1">
      <c r="A67" s="37"/>
      <c r="B67" s="148" t="s">
        <v>211</v>
      </c>
      <c r="C67" s="148">
        <v>992</v>
      </c>
      <c r="D67" s="149" t="s">
        <v>32</v>
      </c>
      <c r="E67" s="149" t="s">
        <v>43</v>
      </c>
      <c r="F67" s="149" t="s">
        <v>505</v>
      </c>
      <c r="G67" s="149" t="s">
        <v>210</v>
      </c>
      <c r="H67" s="269">
        <v>0</v>
      </c>
      <c r="I67" s="267"/>
      <c r="J67" s="267"/>
      <c r="K67" s="267"/>
      <c r="L67" s="267"/>
      <c r="M67" s="267"/>
      <c r="N67" s="269">
        <v>0</v>
      </c>
      <c r="O67" s="267">
        <f t="shared" si="0"/>
        <v>0</v>
      </c>
      <c r="P67" s="267" t="e">
        <f t="shared" si="1"/>
        <v>#DIV/0!</v>
      </c>
    </row>
    <row r="68" spans="1:16" s="17" customFormat="1" ht="39" customHeight="1">
      <c r="A68" s="151"/>
      <c r="B68" s="148" t="s">
        <v>229</v>
      </c>
      <c r="C68" s="148">
        <v>992</v>
      </c>
      <c r="D68" s="149" t="s">
        <v>32</v>
      </c>
      <c r="E68" s="149" t="s">
        <v>43</v>
      </c>
      <c r="F68" s="149" t="s">
        <v>380</v>
      </c>
      <c r="G68" s="149"/>
      <c r="H68" s="269">
        <f>H69+H72</f>
        <v>25200</v>
      </c>
      <c r="I68" s="267"/>
      <c r="J68" s="267"/>
      <c r="K68" s="267"/>
      <c r="L68" s="267"/>
      <c r="M68" s="267"/>
      <c r="N68" s="269">
        <f>N69+N72</f>
        <v>25200</v>
      </c>
      <c r="O68" s="267">
        <f t="shared" si="0"/>
        <v>0</v>
      </c>
      <c r="P68" s="267">
        <f t="shared" si="1"/>
        <v>100</v>
      </c>
    </row>
    <row r="69" spans="1:16" s="17" customFormat="1" ht="34.5" customHeight="1" hidden="1">
      <c r="A69" s="151"/>
      <c r="B69" s="148" t="s">
        <v>296</v>
      </c>
      <c r="C69" s="148">
        <v>992</v>
      </c>
      <c r="D69" s="149" t="s">
        <v>32</v>
      </c>
      <c r="E69" s="149" t="s">
        <v>43</v>
      </c>
      <c r="F69" s="149" t="s">
        <v>295</v>
      </c>
      <c r="G69" s="149"/>
      <c r="H69" s="269">
        <f>H70</f>
        <v>0</v>
      </c>
      <c r="I69" s="267"/>
      <c r="J69" s="267"/>
      <c r="K69" s="267"/>
      <c r="L69" s="267"/>
      <c r="M69" s="267"/>
      <c r="N69" s="269">
        <f>N70</f>
        <v>0</v>
      </c>
      <c r="O69" s="267">
        <f t="shared" si="0"/>
        <v>0</v>
      </c>
      <c r="P69" s="267" t="e">
        <f t="shared" si="1"/>
        <v>#DIV/0!</v>
      </c>
    </row>
    <row r="70" spans="1:16" s="17" customFormat="1" ht="18" customHeight="1" hidden="1">
      <c r="A70" s="151"/>
      <c r="B70" s="148" t="s">
        <v>211</v>
      </c>
      <c r="C70" s="148">
        <v>992</v>
      </c>
      <c r="D70" s="149" t="s">
        <v>32</v>
      </c>
      <c r="E70" s="149" t="s">
        <v>43</v>
      </c>
      <c r="F70" s="149" t="s">
        <v>295</v>
      </c>
      <c r="G70" s="149" t="s">
        <v>210</v>
      </c>
      <c r="H70" s="269">
        <v>0</v>
      </c>
      <c r="I70" s="267"/>
      <c r="J70" s="267"/>
      <c r="K70" s="267"/>
      <c r="L70" s="267"/>
      <c r="M70" s="267"/>
      <c r="N70" s="269">
        <v>0</v>
      </c>
      <c r="O70" s="267">
        <f t="shared" si="0"/>
        <v>0</v>
      </c>
      <c r="P70" s="267" t="e">
        <f t="shared" si="1"/>
        <v>#DIV/0!</v>
      </c>
    </row>
    <row r="71" spans="1:16" s="17" customFormat="1" ht="39" customHeight="1">
      <c r="A71" s="151"/>
      <c r="B71" s="148" t="str">
        <f>B72</f>
        <v>Развитие территориального общественного самоуправления </v>
      </c>
      <c r="C71" s="148">
        <v>992</v>
      </c>
      <c r="D71" s="149" t="s">
        <v>32</v>
      </c>
      <c r="E71" s="149" t="s">
        <v>43</v>
      </c>
      <c r="F71" s="149" t="s">
        <v>380</v>
      </c>
      <c r="G71" s="149"/>
      <c r="H71" s="269">
        <f>H73</f>
        <v>25200</v>
      </c>
      <c r="I71" s="267"/>
      <c r="J71" s="267"/>
      <c r="K71" s="267"/>
      <c r="L71" s="267"/>
      <c r="M71" s="267"/>
      <c r="N71" s="269">
        <f>N73</f>
        <v>25200</v>
      </c>
      <c r="O71" s="267">
        <f t="shared" si="0"/>
        <v>0</v>
      </c>
      <c r="P71" s="267">
        <f t="shared" si="1"/>
        <v>100</v>
      </c>
    </row>
    <row r="72" spans="1:16" s="17" customFormat="1" ht="36.75" customHeight="1">
      <c r="A72" s="151"/>
      <c r="B72" s="148" t="s">
        <v>338</v>
      </c>
      <c r="C72" s="148">
        <v>992</v>
      </c>
      <c r="D72" s="149" t="s">
        <v>32</v>
      </c>
      <c r="E72" s="149" t="s">
        <v>43</v>
      </c>
      <c r="F72" s="149" t="s">
        <v>619</v>
      </c>
      <c r="G72" s="149"/>
      <c r="H72" s="269">
        <f>H73</f>
        <v>25200</v>
      </c>
      <c r="I72" s="267"/>
      <c r="J72" s="267"/>
      <c r="K72" s="267"/>
      <c r="L72" s="267"/>
      <c r="M72" s="267"/>
      <c r="N72" s="269">
        <f>N73</f>
        <v>25200</v>
      </c>
      <c r="O72" s="267">
        <f t="shared" si="0"/>
        <v>0</v>
      </c>
      <c r="P72" s="267">
        <f t="shared" si="1"/>
        <v>100</v>
      </c>
    </row>
    <row r="73" spans="1:16" s="17" customFormat="1" ht="39" customHeight="1">
      <c r="A73" s="151"/>
      <c r="B73" s="148" t="s">
        <v>366</v>
      </c>
      <c r="C73" s="148">
        <v>992</v>
      </c>
      <c r="D73" s="149" t="s">
        <v>32</v>
      </c>
      <c r="E73" s="149" t="s">
        <v>43</v>
      </c>
      <c r="F73" s="149" t="s">
        <v>619</v>
      </c>
      <c r="G73" s="149" t="s">
        <v>365</v>
      </c>
      <c r="H73" s="269">
        <v>25200</v>
      </c>
      <c r="I73" s="267"/>
      <c r="J73" s="267"/>
      <c r="K73" s="267"/>
      <c r="L73" s="267"/>
      <c r="M73" s="267"/>
      <c r="N73" s="267">
        <v>25200</v>
      </c>
      <c r="O73" s="267">
        <f t="shared" si="0"/>
        <v>0</v>
      </c>
      <c r="P73" s="267">
        <f t="shared" si="1"/>
        <v>100</v>
      </c>
    </row>
    <row r="74" spans="1:16" s="17" customFormat="1" ht="56.25">
      <c r="A74" s="151"/>
      <c r="B74" s="148" t="s">
        <v>529</v>
      </c>
      <c r="C74" s="148">
        <v>992</v>
      </c>
      <c r="D74" s="149" t="s">
        <v>32</v>
      </c>
      <c r="E74" s="149" t="s">
        <v>43</v>
      </c>
      <c r="F74" s="149" t="s">
        <v>530</v>
      </c>
      <c r="G74" s="149"/>
      <c r="H74" s="269">
        <f>H75</f>
        <v>145000</v>
      </c>
      <c r="I74" s="267"/>
      <c r="J74" s="267"/>
      <c r="K74" s="267"/>
      <c r="L74" s="267"/>
      <c r="M74" s="267"/>
      <c r="N74" s="267">
        <f>N75</f>
        <v>131274.2</v>
      </c>
      <c r="O74" s="267">
        <f t="shared" si="0"/>
        <v>-13725.799999999988</v>
      </c>
      <c r="P74" s="267">
        <f t="shared" si="1"/>
        <v>90.53393103448276</v>
      </c>
    </row>
    <row r="75" spans="1:16" s="17" customFormat="1" ht="36.75" customHeight="1">
      <c r="A75" s="151"/>
      <c r="B75" s="148" t="s">
        <v>211</v>
      </c>
      <c r="C75" s="148">
        <v>992</v>
      </c>
      <c r="D75" s="149" t="s">
        <v>32</v>
      </c>
      <c r="E75" s="149" t="s">
        <v>43</v>
      </c>
      <c r="F75" s="149" t="s">
        <v>530</v>
      </c>
      <c r="G75" s="149" t="s">
        <v>210</v>
      </c>
      <c r="H75" s="269">
        <v>145000</v>
      </c>
      <c r="I75" s="267"/>
      <c r="J75" s="267"/>
      <c r="K75" s="267"/>
      <c r="L75" s="267"/>
      <c r="M75" s="267"/>
      <c r="N75" s="267">
        <v>131274.2</v>
      </c>
      <c r="O75" s="267">
        <f t="shared" si="0"/>
        <v>-13725.799999999988</v>
      </c>
      <c r="P75" s="267">
        <f t="shared" si="1"/>
        <v>90.53393103448276</v>
      </c>
    </row>
    <row r="76" spans="1:16" s="17" customFormat="1" ht="55.5" customHeight="1">
      <c r="A76" s="37"/>
      <c r="B76" s="148" t="s">
        <v>226</v>
      </c>
      <c r="C76" s="148">
        <v>992</v>
      </c>
      <c r="D76" s="149" t="s">
        <v>32</v>
      </c>
      <c r="E76" s="149" t="s">
        <v>43</v>
      </c>
      <c r="F76" s="149" t="s">
        <v>429</v>
      </c>
      <c r="G76" s="149"/>
      <c r="H76" s="269">
        <f>H84+H86+H88</f>
        <v>21000</v>
      </c>
      <c r="I76" s="267"/>
      <c r="J76" s="267"/>
      <c r="K76" s="267"/>
      <c r="L76" s="267"/>
      <c r="M76" s="267"/>
      <c r="N76" s="269">
        <f>N84+N86+N88</f>
        <v>6000</v>
      </c>
      <c r="O76" s="267">
        <f t="shared" si="0"/>
        <v>-15000</v>
      </c>
      <c r="P76" s="267">
        <f t="shared" si="1"/>
        <v>28.57142857142857</v>
      </c>
    </row>
    <row r="77" spans="1:16" s="17" customFormat="1" ht="72" customHeight="1" hidden="1">
      <c r="A77" s="37"/>
      <c r="B77" s="148" t="s">
        <v>226</v>
      </c>
      <c r="C77" s="148">
        <v>992</v>
      </c>
      <c r="D77" s="149" t="s">
        <v>32</v>
      </c>
      <c r="E77" s="149" t="s">
        <v>43</v>
      </c>
      <c r="F77" s="149" t="s">
        <v>429</v>
      </c>
      <c r="G77" s="149"/>
      <c r="H77" s="269">
        <f>H79+H81</f>
        <v>0</v>
      </c>
      <c r="I77" s="267"/>
      <c r="J77" s="267"/>
      <c r="K77" s="267"/>
      <c r="L77" s="267"/>
      <c r="M77" s="267"/>
      <c r="N77" s="267"/>
      <c r="O77" s="267">
        <f aca="true" t="shared" si="2" ref="O77:O140">N77-H77</f>
        <v>0</v>
      </c>
      <c r="P77" s="267" t="e">
        <f aca="true" t="shared" si="3" ref="P77:P140">N77/H77*100</f>
        <v>#DIV/0!</v>
      </c>
    </row>
    <row r="78" spans="1:16" s="17" customFormat="1" ht="36" customHeight="1" hidden="1">
      <c r="A78" s="37"/>
      <c r="B78" s="148" t="s">
        <v>342</v>
      </c>
      <c r="C78" s="148">
        <v>992</v>
      </c>
      <c r="D78" s="149" t="s">
        <v>32</v>
      </c>
      <c r="E78" s="149" t="s">
        <v>43</v>
      </c>
      <c r="F78" s="149" t="s">
        <v>393</v>
      </c>
      <c r="G78" s="149"/>
      <c r="H78" s="269">
        <f>H79</f>
        <v>0</v>
      </c>
      <c r="I78" s="267"/>
      <c r="J78" s="267"/>
      <c r="K78" s="267"/>
      <c r="L78" s="267"/>
      <c r="M78" s="267"/>
      <c r="N78" s="267"/>
      <c r="O78" s="267">
        <f t="shared" si="2"/>
        <v>0</v>
      </c>
      <c r="P78" s="267" t="e">
        <f t="shared" si="3"/>
        <v>#DIV/0!</v>
      </c>
    </row>
    <row r="79" spans="1:16" s="17" customFormat="1" ht="36" customHeight="1" hidden="1">
      <c r="A79" s="37"/>
      <c r="B79" s="148" t="s">
        <v>80</v>
      </c>
      <c r="C79" s="148">
        <v>992</v>
      </c>
      <c r="D79" s="149" t="s">
        <v>32</v>
      </c>
      <c r="E79" s="149" t="s">
        <v>43</v>
      </c>
      <c r="F79" s="149" t="s">
        <v>466</v>
      </c>
      <c r="G79" s="149"/>
      <c r="H79" s="269">
        <f>H80</f>
        <v>0</v>
      </c>
      <c r="I79" s="267"/>
      <c r="J79" s="267"/>
      <c r="K79" s="267"/>
      <c r="L79" s="267"/>
      <c r="M79" s="267"/>
      <c r="N79" s="267"/>
      <c r="O79" s="267">
        <f t="shared" si="2"/>
        <v>0</v>
      </c>
      <c r="P79" s="267" t="e">
        <f t="shared" si="3"/>
        <v>#DIV/0!</v>
      </c>
    </row>
    <row r="80" spans="1:16" s="17" customFormat="1" ht="36" customHeight="1" hidden="1">
      <c r="A80" s="37"/>
      <c r="B80" s="148" t="s">
        <v>211</v>
      </c>
      <c r="C80" s="148">
        <v>992</v>
      </c>
      <c r="D80" s="149" t="s">
        <v>32</v>
      </c>
      <c r="E80" s="149" t="s">
        <v>43</v>
      </c>
      <c r="F80" s="149" t="s">
        <v>466</v>
      </c>
      <c r="G80" s="149" t="s">
        <v>210</v>
      </c>
      <c r="H80" s="269">
        <v>0</v>
      </c>
      <c r="I80" s="267"/>
      <c r="J80" s="267"/>
      <c r="K80" s="267"/>
      <c r="L80" s="267"/>
      <c r="M80" s="267"/>
      <c r="N80" s="267"/>
      <c r="O80" s="267">
        <f t="shared" si="2"/>
        <v>0</v>
      </c>
      <c r="P80" s="267" t="e">
        <f t="shared" si="3"/>
        <v>#DIV/0!</v>
      </c>
    </row>
    <row r="81" spans="1:16" s="17" customFormat="1" ht="54" customHeight="1" hidden="1">
      <c r="A81" s="37"/>
      <c r="B81" s="148" t="s">
        <v>435</v>
      </c>
      <c r="C81" s="148">
        <v>992</v>
      </c>
      <c r="D81" s="149" t="s">
        <v>32</v>
      </c>
      <c r="E81" s="149" t="s">
        <v>43</v>
      </c>
      <c r="F81" s="149" t="s">
        <v>394</v>
      </c>
      <c r="G81" s="149" t="s">
        <v>237</v>
      </c>
      <c r="H81" s="269">
        <v>0</v>
      </c>
      <c r="I81" s="267"/>
      <c r="J81" s="267"/>
      <c r="K81" s="267"/>
      <c r="L81" s="267"/>
      <c r="M81" s="267"/>
      <c r="N81" s="267"/>
      <c r="O81" s="267">
        <f t="shared" si="2"/>
        <v>0</v>
      </c>
      <c r="P81" s="267" t="e">
        <f t="shared" si="3"/>
        <v>#DIV/0!</v>
      </c>
    </row>
    <row r="82" spans="1:16" s="17" customFormat="1" ht="39" customHeight="1" hidden="1">
      <c r="A82" s="151"/>
      <c r="B82" s="148" t="s">
        <v>229</v>
      </c>
      <c r="C82" s="148">
        <v>992</v>
      </c>
      <c r="D82" s="149" t="s">
        <v>32</v>
      </c>
      <c r="E82" s="149" t="s">
        <v>43</v>
      </c>
      <c r="F82" s="149" t="s">
        <v>380</v>
      </c>
      <c r="G82" s="149"/>
      <c r="H82" s="269" t="e">
        <f>H83+H84</f>
        <v>#REF!</v>
      </c>
      <c r="I82" s="267"/>
      <c r="J82" s="267"/>
      <c r="K82" s="267"/>
      <c r="L82" s="267"/>
      <c r="M82" s="267"/>
      <c r="N82" s="267"/>
      <c r="O82" s="267" t="e">
        <f t="shared" si="2"/>
        <v>#REF!</v>
      </c>
      <c r="P82" s="267" t="e">
        <f t="shared" si="3"/>
        <v>#REF!</v>
      </c>
    </row>
    <row r="83" spans="1:16" s="17" customFormat="1" ht="95.25" customHeight="1" hidden="1">
      <c r="A83" s="151"/>
      <c r="B83" s="148" t="s">
        <v>296</v>
      </c>
      <c r="C83" s="148">
        <v>992</v>
      </c>
      <c r="D83" s="149" t="s">
        <v>32</v>
      </c>
      <c r="E83" s="149" t="s">
        <v>43</v>
      </c>
      <c r="F83" s="149" t="s">
        <v>295</v>
      </c>
      <c r="G83" s="149"/>
      <c r="H83" s="269" t="e">
        <f>#REF!</f>
        <v>#REF!</v>
      </c>
      <c r="I83" s="267"/>
      <c r="J83" s="267"/>
      <c r="K83" s="267"/>
      <c r="L83" s="267"/>
      <c r="M83" s="267"/>
      <c r="N83" s="267"/>
      <c r="O83" s="267" t="e">
        <f t="shared" si="2"/>
        <v>#REF!</v>
      </c>
      <c r="P83" s="267" t="e">
        <f t="shared" si="3"/>
        <v>#REF!</v>
      </c>
    </row>
    <row r="84" spans="1:16" s="17" customFormat="1" ht="96" customHeight="1">
      <c r="A84" s="151"/>
      <c r="B84" s="148" t="s">
        <v>580</v>
      </c>
      <c r="C84" s="148">
        <v>992</v>
      </c>
      <c r="D84" s="149" t="s">
        <v>32</v>
      </c>
      <c r="E84" s="149" t="s">
        <v>43</v>
      </c>
      <c r="F84" s="149" t="s">
        <v>506</v>
      </c>
      <c r="G84" s="149"/>
      <c r="H84" s="269">
        <f>H85</f>
        <v>15000</v>
      </c>
      <c r="I84" s="267"/>
      <c r="J84" s="267"/>
      <c r="K84" s="267"/>
      <c r="L84" s="267"/>
      <c r="M84" s="267"/>
      <c r="N84" s="267">
        <f>N85</f>
        <v>0</v>
      </c>
      <c r="O84" s="267">
        <f t="shared" si="2"/>
        <v>-15000</v>
      </c>
      <c r="P84" s="267">
        <f t="shared" si="3"/>
        <v>0</v>
      </c>
    </row>
    <row r="85" spans="1:16" s="17" customFormat="1" ht="57" customHeight="1">
      <c r="A85" s="151"/>
      <c r="B85" s="148" t="str">
        <f>B43</f>
        <v>Закупка товаров, работ и услуг для обеспечения государственных (муниципальных)нужд</v>
      </c>
      <c r="C85" s="148">
        <v>992</v>
      </c>
      <c r="D85" s="149" t="s">
        <v>32</v>
      </c>
      <c r="E85" s="149" t="s">
        <v>43</v>
      </c>
      <c r="F85" s="149" t="s">
        <v>506</v>
      </c>
      <c r="G85" s="149" t="s">
        <v>210</v>
      </c>
      <c r="H85" s="269">
        <v>15000</v>
      </c>
      <c r="I85" s="267"/>
      <c r="J85" s="267"/>
      <c r="K85" s="267"/>
      <c r="L85" s="267"/>
      <c r="M85" s="267"/>
      <c r="N85" s="267">
        <v>0</v>
      </c>
      <c r="O85" s="267">
        <f t="shared" si="2"/>
        <v>-15000</v>
      </c>
      <c r="P85" s="267">
        <f t="shared" si="3"/>
        <v>0</v>
      </c>
    </row>
    <row r="86" spans="1:16" s="17" customFormat="1" ht="55.5" customHeight="1" hidden="1">
      <c r="A86" s="151"/>
      <c r="B86" s="148" t="s">
        <v>463</v>
      </c>
      <c r="C86" s="148">
        <v>992</v>
      </c>
      <c r="D86" s="149" t="s">
        <v>32</v>
      </c>
      <c r="E86" s="149" t="s">
        <v>43</v>
      </c>
      <c r="F86" s="149" t="s">
        <v>462</v>
      </c>
      <c r="G86" s="149"/>
      <c r="H86" s="269">
        <f>H87</f>
        <v>0</v>
      </c>
      <c r="I86" s="267"/>
      <c r="J86" s="267"/>
      <c r="K86" s="267"/>
      <c r="L86" s="267"/>
      <c r="M86" s="267"/>
      <c r="N86" s="267">
        <f>N87</f>
        <v>0</v>
      </c>
      <c r="O86" s="267">
        <f t="shared" si="2"/>
        <v>0</v>
      </c>
      <c r="P86" s="267" t="e">
        <f t="shared" si="3"/>
        <v>#DIV/0!</v>
      </c>
    </row>
    <row r="87" spans="1:16" s="17" customFormat="1" ht="24" customHeight="1" hidden="1">
      <c r="A87" s="151"/>
      <c r="B87" s="148" t="s">
        <v>308</v>
      </c>
      <c r="C87" s="148">
        <v>992</v>
      </c>
      <c r="D87" s="149" t="s">
        <v>32</v>
      </c>
      <c r="E87" s="149" t="s">
        <v>43</v>
      </c>
      <c r="F87" s="149" t="s">
        <v>462</v>
      </c>
      <c r="G87" s="149" t="s">
        <v>307</v>
      </c>
      <c r="H87" s="269">
        <v>0</v>
      </c>
      <c r="I87" s="267"/>
      <c r="J87" s="267"/>
      <c r="K87" s="267"/>
      <c r="L87" s="267"/>
      <c r="M87" s="267"/>
      <c r="N87" s="267">
        <v>0</v>
      </c>
      <c r="O87" s="267">
        <f t="shared" si="2"/>
        <v>0</v>
      </c>
      <c r="P87" s="267" t="e">
        <f t="shared" si="3"/>
        <v>#DIV/0!</v>
      </c>
    </row>
    <row r="88" spans="1:16" s="17" customFormat="1" ht="39" customHeight="1">
      <c r="A88" s="151"/>
      <c r="B88" s="148" t="s">
        <v>369</v>
      </c>
      <c r="C88" s="148">
        <v>992</v>
      </c>
      <c r="D88" s="149" t="s">
        <v>32</v>
      </c>
      <c r="E88" s="149" t="s">
        <v>43</v>
      </c>
      <c r="F88" s="149" t="s">
        <v>430</v>
      </c>
      <c r="G88" s="149"/>
      <c r="H88" s="269">
        <f>H89</f>
        <v>6000</v>
      </c>
      <c r="I88" s="267"/>
      <c r="J88" s="267"/>
      <c r="K88" s="267"/>
      <c r="L88" s="267"/>
      <c r="M88" s="267"/>
      <c r="N88" s="267">
        <f>N89</f>
        <v>6000</v>
      </c>
      <c r="O88" s="267">
        <f t="shared" si="2"/>
        <v>0</v>
      </c>
      <c r="P88" s="267">
        <f t="shared" si="3"/>
        <v>100</v>
      </c>
    </row>
    <row r="89" spans="1:16" s="17" customFormat="1" ht="27" customHeight="1">
      <c r="A89" s="151"/>
      <c r="B89" s="148" t="s">
        <v>308</v>
      </c>
      <c r="C89" s="148">
        <v>992</v>
      </c>
      <c r="D89" s="149" t="s">
        <v>32</v>
      </c>
      <c r="E89" s="149" t="s">
        <v>43</v>
      </c>
      <c r="F89" s="149" t="s">
        <v>430</v>
      </c>
      <c r="G89" s="149" t="s">
        <v>307</v>
      </c>
      <c r="H89" s="269">
        <v>6000</v>
      </c>
      <c r="I89" s="267"/>
      <c r="J89" s="267"/>
      <c r="K89" s="267"/>
      <c r="L89" s="267"/>
      <c r="M89" s="267"/>
      <c r="N89" s="267">
        <v>6000</v>
      </c>
      <c r="O89" s="267">
        <f t="shared" si="2"/>
        <v>0</v>
      </c>
      <c r="P89" s="267">
        <f t="shared" si="3"/>
        <v>100</v>
      </c>
    </row>
    <row r="90" spans="1:16" s="62" customFormat="1" ht="26.25" customHeight="1">
      <c r="A90" s="151"/>
      <c r="B90" s="246" t="s">
        <v>45</v>
      </c>
      <c r="C90" s="246">
        <v>992</v>
      </c>
      <c r="D90" s="251" t="s">
        <v>34</v>
      </c>
      <c r="E90" s="251" t="s">
        <v>1</v>
      </c>
      <c r="F90" s="251"/>
      <c r="G90" s="251"/>
      <c r="H90" s="268">
        <f>H91</f>
        <v>445344</v>
      </c>
      <c r="I90" s="268"/>
      <c r="J90" s="268"/>
      <c r="K90" s="268"/>
      <c r="L90" s="268"/>
      <c r="M90" s="268"/>
      <c r="N90" s="268">
        <f>N91</f>
        <v>440197.19</v>
      </c>
      <c r="O90" s="268">
        <f t="shared" si="2"/>
        <v>-5146.809999999998</v>
      </c>
      <c r="P90" s="268">
        <f t="shared" si="3"/>
        <v>98.84430687288928</v>
      </c>
    </row>
    <row r="91" spans="1:16" s="24" customFormat="1" ht="39.75" customHeight="1">
      <c r="A91" s="252"/>
      <c r="B91" s="148" t="s">
        <v>46</v>
      </c>
      <c r="C91" s="148">
        <v>992</v>
      </c>
      <c r="D91" s="149" t="s">
        <v>34</v>
      </c>
      <c r="E91" s="149" t="s">
        <v>47</v>
      </c>
      <c r="F91" s="149"/>
      <c r="G91" s="149"/>
      <c r="H91" s="269">
        <f>H93</f>
        <v>445344</v>
      </c>
      <c r="I91" s="273"/>
      <c r="J91" s="273"/>
      <c r="K91" s="273"/>
      <c r="L91" s="273"/>
      <c r="M91" s="273"/>
      <c r="N91" s="269">
        <f>N93</f>
        <v>440197.19</v>
      </c>
      <c r="O91" s="267">
        <f t="shared" si="2"/>
        <v>-5146.809999999998</v>
      </c>
      <c r="P91" s="267">
        <f t="shared" si="3"/>
        <v>98.84430687288928</v>
      </c>
    </row>
    <row r="92" spans="1:16" s="24" customFormat="1" ht="60" customHeight="1">
      <c r="A92" s="252"/>
      <c r="B92" s="148" t="str">
        <f>B54</f>
        <v>Другие непрограммные направления деятельности органов местного самоуправления</v>
      </c>
      <c r="C92" s="148">
        <v>992</v>
      </c>
      <c r="D92" s="149" t="s">
        <v>34</v>
      </c>
      <c r="E92" s="149" t="s">
        <v>47</v>
      </c>
      <c r="F92" s="149" t="s">
        <v>373</v>
      </c>
      <c r="G92" s="149"/>
      <c r="H92" s="269">
        <f>H93</f>
        <v>445344</v>
      </c>
      <c r="I92" s="273"/>
      <c r="J92" s="273"/>
      <c r="K92" s="273"/>
      <c r="L92" s="273"/>
      <c r="M92" s="273"/>
      <c r="N92" s="269">
        <f>N93</f>
        <v>440197.19</v>
      </c>
      <c r="O92" s="267">
        <f t="shared" si="2"/>
        <v>-5146.809999999998</v>
      </c>
      <c r="P92" s="267">
        <f t="shared" si="3"/>
        <v>98.84430687288928</v>
      </c>
    </row>
    <row r="93" spans="1:16" s="17" customFormat="1" ht="59.25" customHeight="1">
      <c r="A93" s="151"/>
      <c r="B93" s="148" t="s">
        <v>336</v>
      </c>
      <c r="C93" s="148">
        <v>992</v>
      </c>
      <c r="D93" s="149" t="s">
        <v>34</v>
      </c>
      <c r="E93" s="149" t="s">
        <v>47</v>
      </c>
      <c r="F93" s="149" t="s">
        <v>376</v>
      </c>
      <c r="G93" s="149"/>
      <c r="H93" s="269">
        <f>H94+H96</f>
        <v>445344</v>
      </c>
      <c r="I93" s="267"/>
      <c r="J93" s="267"/>
      <c r="K93" s="267"/>
      <c r="L93" s="267"/>
      <c r="M93" s="267"/>
      <c r="N93" s="269">
        <f>N94+N96</f>
        <v>440197.19</v>
      </c>
      <c r="O93" s="267">
        <f t="shared" si="2"/>
        <v>-5146.809999999998</v>
      </c>
      <c r="P93" s="267">
        <f t="shared" si="3"/>
        <v>98.84430687288928</v>
      </c>
    </row>
    <row r="94" spans="1:16" s="17" customFormat="1" ht="54" customHeight="1">
      <c r="A94" s="151"/>
      <c r="B94" s="148" t="s">
        <v>69</v>
      </c>
      <c r="C94" s="148">
        <v>992</v>
      </c>
      <c r="D94" s="149" t="s">
        <v>34</v>
      </c>
      <c r="E94" s="149" t="s">
        <v>47</v>
      </c>
      <c r="F94" s="149" t="s">
        <v>382</v>
      </c>
      <c r="G94" s="149"/>
      <c r="H94" s="269">
        <f>H95</f>
        <v>245300</v>
      </c>
      <c r="I94" s="267"/>
      <c r="J94" s="267"/>
      <c r="K94" s="267"/>
      <c r="L94" s="267"/>
      <c r="M94" s="267"/>
      <c r="N94" s="269">
        <f>N95</f>
        <v>245300</v>
      </c>
      <c r="O94" s="267">
        <f t="shared" si="2"/>
        <v>0</v>
      </c>
      <c r="P94" s="267">
        <f t="shared" si="3"/>
        <v>100</v>
      </c>
    </row>
    <row r="95" spans="1:16" s="17" customFormat="1" ht="113.25" customHeight="1">
      <c r="A95" s="151"/>
      <c r="B95" s="148" t="str">
        <f>B38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5" s="148">
        <v>992</v>
      </c>
      <c r="D95" s="149" t="s">
        <v>34</v>
      </c>
      <c r="E95" s="149" t="s">
        <v>47</v>
      </c>
      <c r="F95" s="149" t="s">
        <v>382</v>
      </c>
      <c r="G95" s="149" t="s">
        <v>203</v>
      </c>
      <c r="H95" s="269">
        <v>245300</v>
      </c>
      <c r="I95" s="267"/>
      <c r="J95" s="267"/>
      <c r="K95" s="267"/>
      <c r="L95" s="267"/>
      <c r="M95" s="267"/>
      <c r="N95" s="269">
        <v>245300</v>
      </c>
      <c r="O95" s="267">
        <f t="shared" si="2"/>
        <v>0</v>
      </c>
      <c r="P95" s="267">
        <f t="shared" si="3"/>
        <v>100</v>
      </c>
    </row>
    <row r="96" spans="1:16" s="17" customFormat="1" ht="57" customHeight="1">
      <c r="A96" s="151"/>
      <c r="B96" s="148" t="s">
        <v>69</v>
      </c>
      <c r="C96" s="148">
        <v>992</v>
      </c>
      <c r="D96" s="149" t="s">
        <v>34</v>
      </c>
      <c r="E96" s="149" t="s">
        <v>47</v>
      </c>
      <c r="F96" s="149" t="s">
        <v>383</v>
      </c>
      <c r="G96" s="149"/>
      <c r="H96" s="269">
        <f>H97+H99</f>
        <v>200044</v>
      </c>
      <c r="I96" s="267"/>
      <c r="J96" s="267"/>
      <c r="K96" s="267"/>
      <c r="L96" s="267"/>
      <c r="M96" s="267"/>
      <c r="N96" s="269">
        <f>N97+N99</f>
        <v>194897.19</v>
      </c>
      <c r="O96" s="267">
        <f t="shared" si="2"/>
        <v>-5146.809999999998</v>
      </c>
      <c r="P96" s="267">
        <f t="shared" si="3"/>
        <v>97.42716102457459</v>
      </c>
    </row>
    <row r="97" spans="1:16" s="17" customFormat="1" ht="110.25" customHeight="1">
      <c r="A97" s="253"/>
      <c r="B97" s="254" t="str">
        <f>B95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7" s="254">
        <v>992</v>
      </c>
      <c r="D97" s="255" t="s">
        <v>34</v>
      </c>
      <c r="E97" s="255" t="s">
        <v>47</v>
      </c>
      <c r="F97" s="255" t="s">
        <v>383</v>
      </c>
      <c r="G97" s="255" t="s">
        <v>203</v>
      </c>
      <c r="H97" s="270">
        <v>121968</v>
      </c>
      <c r="I97" s="267"/>
      <c r="J97" s="267"/>
      <c r="K97" s="267"/>
      <c r="L97" s="267"/>
      <c r="M97" s="267"/>
      <c r="N97" s="267">
        <v>120976.3</v>
      </c>
      <c r="O97" s="267">
        <f t="shared" si="2"/>
        <v>-991.6999999999971</v>
      </c>
      <c r="P97" s="267">
        <f t="shared" si="3"/>
        <v>99.1869178800997</v>
      </c>
    </row>
    <row r="98" spans="1:16" s="17" customFormat="1" ht="56.25" hidden="1">
      <c r="A98" s="253"/>
      <c r="B98" s="254" t="s">
        <v>211</v>
      </c>
      <c r="C98" s="254">
        <v>992</v>
      </c>
      <c r="D98" s="255" t="s">
        <v>34</v>
      </c>
      <c r="E98" s="255" t="s">
        <v>47</v>
      </c>
      <c r="F98" s="255" t="s">
        <v>383</v>
      </c>
      <c r="G98" s="255" t="s">
        <v>210</v>
      </c>
      <c r="H98" s="270">
        <v>0</v>
      </c>
      <c r="I98" s="267"/>
      <c r="J98" s="267"/>
      <c r="K98" s="267"/>
      <c r="L98" s="267"/>
      <c r="M98" s="267"/>
      <c r="N98" s="267"/>
      <c r="O98" s="267">
        <f t="shared" si="2"/>
        <v>0</v>
      </c>
      <c r="P98" s="267" t="e">
        <f t="shared" si="3"/>
        <v>#DIV/0!</v>
      </c>
    </row>
    <row r="99" spans="1:16" s="17" customFormat="1" ht="42" customHeight="1">
      <c r="A99" s="253"/>
      <c r="B99" s="256" t="s">
        <v>211</v>
      </c>
      <c r="C99" s="254">
        <v>992</v>
      </c>
      <c r="D99" s="255" t="s">
        <v>34</v>
      </c>
      <c r="E99" s="255" t="s">
        <v>47</v>
      </c>
      <c r="F99" s="255" t="s">
        <v>383</v>
      </c>
      <c r="G99" s="255" t="s">
        <v>210</v>
      </c>
      <c r="H99" s="270">
        <v>78076</v>
      </c>
      <c r="I99" s="267"/>
      <c r="J99" s="267"/>
      <c r="K99" s="267"/>
      <c r="L99" s="267"/>
      <c r="M99" s="267"/>
      <c r="N99" s="267">
        <v>73920.89</v>
      </c>
      <c r="O99" s="267">
        <f t="shared" si="2"/>
        <v>-4155.110000000001</v>
      </c>
      <c r="P99" s="267">
        <f t="shared" si="3"/>
        <v>94.67812131769045</v>
      </c>
    </row>
    <row r="100" spans="1:16" s="62" customFormat="1" ht="41.25" customHeight="1">
      <c r="A100" s="248"/>
      <c r="B100" s="152" t="s">
        <v>48</v>
      </c>
      <c r="C100" s="257">
        <v>992</v>
      </c>
      <c r="D100" s="249" t="s">
        <v>47</v>
      </c>
      <c r="E100" s="249" t="s">
        <v>1</v>
      </c>
      <c r="F100" s="249"/>
      <c r="G100" s="249"/>
      <c r="H100" s="268">
        <f>H101+H106+H117</f>
        <v>20000</v>
      </c>
      <c r="I100" s="268"/>
      <c r="J100" s="268"/>
      <c r="K100" s="268"/>
      <c r="L100" s="268"/>
      <c r="M100" s="268"/>
      <c r="N100" s="268">
        <f>N101+N106+N117</f>
        <v>0</v>
      </c>
      <c r="O100" s="268">
        <f t="shared" si="2"/>
        <v>-20000</v>
      </c>
      <c r="P100" s="268">
        <f t="shared" si="3"/>
        <v>0</v>
      </c>
    </row>
    <row r="101" spans="1:16" s="17" customFormat="1" ht="75" customHeight="1">
      <c r="A101" s="37"/>
      <c r="B101" s="148" t="s">
        <v>425</v>
      </c>
      <c r="C101" s="148">
        <v>992</v>
      </c>
      <c r="D101" s="149" t="s">
        <v>47</v>
      </c>
      <c r="E101" s="149" t="s">
        <v>51</v>
      </c>
      <c r="F101" s="149"/>
      <c r="G101" s="149"/>
      <c r="H101" s="269">
        <f>H102</f>
        <v>20000</v>
      </c>
      <c r="I101" s="267"/>
      <c r="J101" s="267"/>
      <c r="K101" s="267"/>
      <c r="L101" s="267"/>
      <c r="M101" s="267"/>
      <c r="N101" s="269">
        <f>N102</f>
        <v>0</v>
      </c>
      <c r="O101" s="267">
        <f t="shared" si="2"/>
        <v>-20000</v>
      </c>
      <c r="P101" s="267">
        <f t="shared" si="3"/>
        <v>0</v>
      </c>
    </row>
    <row r="102" spans="1:16" s="17" customFormat="1" ht="39.75" customHeight="1">
      <c r="A102" s="151"/>
      <c r="B102" s="148" t="s">
        <v>337</v>
      </c>
      <c r="C102" s="148">
        <v>992</v>
      </c>
      <c r="D102" s="149" t="s">
        <v>47</v>
      </c>
      <c r="E102" s="149" t="s">
        <v>51</v>
      </c>
      <c r="F102" s="149" t="s">
        <v>379</v>
      </c>
      <c r="G102" s="149"/>
      <c r="H102" s="269">
        <f>H104</f>
        <v>20000</v>
      </c>
      <c r="I102" s="267"/>
      <c r="J102" s="267"/>
      <c r="K102" s="267"/>
      <c r="L102" s="267"/>
      <c r="M102" s="267"/>
      <c r="N102" s="269">
        <f>N104</f>
        <v>0</v>
      </c>
      <c r="O102" s="267">
        <f t="shared" si="2"/>
        <v>-20000</v>
      </c>
      <c r="P102" s="267">
        <f t="shared" si="3"/>
        <v>0</v>
      </c>
    </row>
    <row r="103" spans="1:16" s="17" customFormat="1" ht="99" customHeight="1">
      <c r="A103" s="151"/>
      <c r="B103" s="148" t="s">
        <v>231</v>
      </c>
      <c r="C103" s="148">
        <v>992</v>
      </c>
      <c r="D103" s="149" t="s">
        <v>47</v>
      </c>
      <c r="E103" s="149" t="s">
        <v>51</v>
      </c>
      <c r="F103" s="149" t="s">
        <v>384</v>
      </c>
      <c r="G103" s="149"/>
      <c r="H103" s="269">
        <f>H104</f>
        <v>20000</v>
      </c>
      <c r="I103" s="267"/>
      <c r="J103" s="267"/>
      <c r="K103" s="267"/>
      <c r="L103" s="267"/>
      <c r="M103" s="267"/>
      <c r="N103" s="269">
        <f>N104</f>
        <v>0</v>
      </c>
      <c r="O103" s="267">
        <f t="shared" si="2"/>
        <v>-20000</v>
      </c>
      <c r="P103" s="267">
        <f t="shared" si="3"/>
        <v>0</v>
      </c>
    </row>
    <row r="104" spans="1:16" s="24" customFormat="1" ht="37.5">
      <c r="A104" s="248"/>
      <c r="B104" s="148" t="s">
        <v>604</v>
      </c>
      <c r="C104" s="148">
        <v>992</v>
      </c>
      <c r="D104" s="149" t="s">
        <v>47</v>
      </c>
      <c r="E104" s="149" t="s">
        <v>51</v>
      </c>
      <c r="F104" s="149" t="s">
        <v>454</v>
      </c>
      <c r="G104" s="149"/>
      <c r="H104" s="269">
        <f>H105</f>
        <v>20000</v>
      </c>
      <c r="I104" s="273"/>
      <c r="J104" s="273"/>
      <c r="K104" s="273"/>
      <c r="L104" s="273"/>
      <c r="M104" s="273"/>
      <c r="N104" s="269">
        <f>N105</f>
        <v>0</v>
      </c>
      <c r="O104" s="267">
        <f t="shared" si="2"/>
        <v>-20000</v>
      </c>
      <c r="P104" s="267">
        <f t="shared" si="3"/>
        <v>0</v>
      </c>
    </row>
    <row r="105" spans="1:16" s="17" customFormat="1" ht="53.25" customHeight="1">
      <c r="A105" s="151"/>
      <c r="B105" s="148" t="s">
        <v>493</v>
      </c>
      <c r="C105" s="148">
        <v>992</v>
      </c>
      <c r="D105" s="149" t="s">
        <v>47</v>
      </c>
      <c r="E105" s="149" t="s">
        <v>51</v>
      </c>
      <c r="F105" s="149" t="s">
        <v>454</v>
      </c>
      <c r="G105" s="149" t="s">
        <v>210</v>
      </c>
      <c r="H105" s="269">
        <v>20000</v>
      </c>
      <c r="I105" s="267"/>
      <c r="J105" s="267"/>
      <c r="K105" s="267"/>
      <c r="L105" s="267"/>
      <c r="M105" s="267"/>
      <c r="N105" s="267">
        <v>0</v>
      </c>
      <c r="O105" s="267">
        <f t="shared" si="2"/>
        <v>-20000</v>
      </c>
      <c r="P105" s="267">
        <f t="shared" si="3"/>
        <v>0</v>
      </c>
    </row>
    <row r="106" spans="1:16" s="17" customFormat="1" ht="26.25" customHeight="1" hidden="1">
      <c r="A106" s="37"/>
      <c r="B106" s="148" t="s">
        <v>50</v>
      </c>
      <c r="C106" s="148">
        <v>992</v>
      </c>
      <c r="D106" s="149" t="s">
        <v>47</v>
      </c>
      <c r="E106" s="149" t="s">
        <v>51</v>
      </c>
      <c r="F106" s="149"/>
      <c r="G106" s="149"/>
      <c r="H106" s="269">
        <f>SUM(H107)</f>
        <v>0</v>
      </c>
      <c r="I106" s="267"/>
      <c r="J106" s="267"/>
      <c r="K106" s="267"/>
      <c r="L106" s="267"/>
      <c r="M106" s="267"/>
      <c r="N106" s="267"/>
      <c r="O106" s="267">
        <f t="shared" si="2"/>
        <v>0</v>
      </c>
      <c r="P106" s="267" t="e">
        <f t="shared" si="3"/>
        <v>#DIV/0!</v>
      </c>
    </row>
    <row r="107" spans="1:16" s="17" customFormat="1" ht="43.5" customHeight="1" hidden="1">
      <c r="A107" s="151"/>
      <c r="B107" s="148" t="s">
        <v>337</v>
      </c>
      <c r="C107" s="148">
        <v>992</v>
      </c>
      <c r="D107" s="149" t="s">
        <v>47</v>
      </c>
      <c r="E107" s="149" t="s">
        <v>51</v>
      </c>
      <c r="F107" s="149" t="s">
        <v>379</v>
      </c>
      <c r="G107" s="149"/>
      <c r="H107" s="269">
        <f>H115</f>
        <v>0</v>
      </c>
      <c r="I107" s="267"/>
      <c r="J107" s="267"/>
      <c r="K107" s="267"/>
      <c r="L107" s="267"/>
      <c r="M107" s="267"/>
      <c r="N107" s="267"/>
      <c r="O107" s="267">
        <f t="shared" si="2"/>
        <v>0</v>
      </c>
      <c r="P107" s="267" t="e">
        <f t="shared" si="3"/>
        <v>#DIV/0!</v>
      </c>
    </row>
    <row r="108" spans="1:16" s="17" customFormat="1" ht="54" customHeight="1" hidden="1">
      <c r="A108" s="151"/>
      <c r="B108" s="148" t="s">
        <v>112</v>
      </c>
      <c r="C108" s="148">
        <v>992</v>
      </c>
      <c r="D108" s="149" t="s">
        <v>47</v>
      </c>
      <c r="E108" s="149" t="s">
        <v>44</v>
      </c>
      <c r="F108" s="149" t="s">
        <v>107</v>
      </c>
      <c r="G108" s="149"/>
      <c r="H108" s="269">
        <f>H109</f>
        <v>0</v>
      </c>
      <c r="I108" s="267"/>
      <c r="J108" s="267"/>
      <c r="K108" s="267"/>
      <c r="L108" s="267"/>
      <c r="M108" s="267"/>
      <c r="N108" s="267"/>
      <c r="O108" s="267">
        <f t="shared" si="2"/>
        <v>0</v>
      </c>
      <c r="P108" s="267" t="e">
        <f t="shared" si="3"/>
        <v>#DIV/0!</v>
      </c>
    </row>
    <row r="109" spans="1:16" s="17" customFormat="1" ht="18" customHeight="1" hidden="1">
      <c r="A109" s="151"/>
      <c r="B109" s="148" t="s">
        <v>38</v>
      </c>
      <c r="C109" s="148">
        <v>992</v>
      </c>
      <c r="D109" s="149" t="s">
        <v>47</v>
      </c>
      <c r="E109" s="149" t="s">
        <v>44</v>
      </c>
      <c r="F109" s="149" t="s">
        <v>107</v>
      </c>
      <c r="G109" s="149" t="s">
        <v>39</v>
      </c>
      <c r="H109" s="269">
        <v>0</v>
      </c>
      <c r="I109" s="267"/>
      <c r="J109" s="267"/>
      <c r="K109" s="267"/>
      <c r="L109" s="267"/>
      <c r="M109" s="267"/>
      <c r="N109" s="267"/>
      <c r="O109" s="267">
        <f t="shared" si="2"/>
        <v>0</v>
      </c>
      <c r="P109" s="267" t="e">
        <f t="shared" si="3"/>
        <v>#DIV/0!</v>
      </c>
    </row>
    <row r="110" spans="1:16" s="17" customFormat="1" ht="93.75" customHeight="1" hidden="1">
      <c r="A110" s="151"/>
      <c r="B110" s="148" t="s">
        <v>113</v>
      </c>
      <c r="C110" s="148">
        <v>992</v>
      </c>
      <c r="D110" s="149" t="s">
        <v>47</v>
      </c>
      <c r="E110" s="149" t="s">
        <v>44</v>
      </c>
      <c r="F110" s="149" t="s">
        <v>79</v>
      </c>
      <c r="G110" s="149"/>
      <c r="H110" s="269">
        <f>H111</f>
        <v>0</v>
      </c>
      <c r="I110" s="267"/>
      <c r="J110" s="267"/>
      <c r="K110" s="267"/>
      <c r="L110" s="267"/>
      <c r="M110" s="267"/>
      <c r="N110" s="267"/>
      <c r="O110" s="267">
        <f t="shared" si="2"/>
        <v>0</v>
      </c>
      <c r="P110" s="267" t="e">
        <f t="shared" si="3"/>
        <v>#DIV/0!</v>
      </c>
    </row>
    <row r="111" spans="1:16" s="17" customFormat="1" ht="7.5" customHeight="1" hidden="1">
      <c r="A111" s="151"/>
      <c r="B111" s="148" t="s">
        <v>38</v>
      </c>
      <c r="C111" s="148">
        <v>992</v>
      </c>
      <c r="D111" s="149" t="s">
        <v>47</v>
      </c>
      <c r="E111" s="149" t="s">
        <v>44</v>
      </c>
      <c r="F111" s="149" t="s">
        <v>79</v>
      </c>
      <c r="G111" s="149" t="s">
        <v>39</v>
      </c>
      <c r="H111" s="269">
        <v>0</v>
      </c>
      <c r="I111" s="267"/>
      <c r="J111" s="267"/>
      <c r="K111" s="267"/>
      <c r="L111" s="267"/>
      <c r="M111" s="267"/>
      <c r="N111" s="267"/>
      <c r="O111" s="267">
        <f t="shared" si="2"/>
        <v>0</v>
      </c>
      <c r="P111" s="267" t="e">
        <f t="shared" si="3"/>
        <v>#DIV/0!</v>
      </c>
    </row>
    <row r="112" spans="1:16" s="17" customFormat="1" ht="15.75" customHeight="1" hidden="1">
      <c r="A112" s="151"/>
      <c r="B112" s="148" t="e">
        <f>#REF!</f>
        <v>#REF!</v>
      </c>
      <c r="C112" s="148">
        <v>992</v>
      </c>
      <c r="D112" s="149" t="s">
        <v>47</v>
      </c>
      <c r="E112" s="149" t="s">
        <v>51</v>
      </c>
      <c r="F112" s="149" t="s">
        <v>384</v>
      </c>
      <c r="G112" s="149"/>
      <c r="H112" s="269">
        <f>H115</f>
        <v>0</v>
      </c>
      <c r="I112" s="267"/>
      <c r="J112" s="267"/>
      <c r="K112" s="267"/>
      <c r="L112" s="267"/>
      <c r="M112" s="267"/>
      <c r="N112" s="267"/>
      <c r="O112" s="267">
        <f t="shared" si="2"/>
        <v>0</v>
      </c>
      <c r="P112" s="267" t="e">
        <f t="shared" si="3"/>
        <v>#DIV/0!</v>
      </c>
    </row>
    <row r="113" spans="1:16" s="17" customFormat="1" ht="96.75" customHeight="1" hidden="1">
      <c r="A113" s="151"/>
      <c r="B113" s="148" t="s">
        <v>231</v>
      </c>
      <c r="C113" s="148">
        <v>992</v>
      </c>
      <c r="D113" s="149" t="s">
        <v>47</v>
      </c>
      <c r="E113" s="149" t="s">
        <v>51</v>
      </c>
      <c r="F113" s="149" t="s">
        <v>384</v>
      </c>
      <c r="G113" s="149"/>
      <c r="H113" s="269">
        <f>H114</f>
        <v>0</v>
      </c>
      <c r="I113" s="267"/>
      <c r="J113" s="267"/>
      <c r="K113" s="267"/>
      <c r="L113" s="267"/>
      <c r="M113" s="267"/>
      <c r="N113" s="267"/>
      <c r="O113" s="267">
        <f t="shared" si="2"/>
        <v>0</v>
      </c>
      <c r="P113" s="267" t="e">
        <f t="shared" si="3"/>
        <v>#DIV/0!</v>
      </c>
    </row>
    <row r="114" spans="1:16" s="17" customFormat="1" ht="93" customHeight="1" hidden="1">
      <c r="A114" s="151"/>
      <c r="B114" s="148" t="s">
        <v>231</v>
      </c>
      <c r="C114" s="148">
        <v>992</v>
      </c>
      <c r="D114" s="149" t="s">
        <v>47</v>
      </c>
      <c r="E114" s="149" t="s">
        <v>51</v>
      </c>
      <c r="F114" s="149" t="s">
        <v>501</v>
      </c>
      <c r="G114" s="149"/>
      <c r="H114" s="269">
        <f>H115</f>
        <v>0</v>
      </c>
      <c r="I114" s="267"/>
      <c r="J114" s="267"/>
      <c r="K114" s="267"/>
      <c r="L114" s="267"/>
      <c r="M114" s="267"/>
      <c r="N114" s="267"/>
      <c r="O114" s="267">
        <f t="shared" si="2"/>
        <v>0</v>
      </c>
      <c r="P114" s="267" t="e">
        <f t="shared" si="3"/>
        <v>#DIV/0!</v>
      </c>
    </row>
    <row r="115" spans="1:16" s="17" customFormat="1" ht="40.5" customHeight="1" hidden="1">
      <c r="A115" s="151"/>
      <c r="B115" s="148" t="s">
        <v>232</v>
      </c>
      <c r="C115" s="148">
        <v>992</v>
      </c>
      <c r="D115" s="149" t="s">
        <v>47</v>
      </c>
      <c r="E115" s="149" t="s">
        <v>51</v>
      </c>
      <c r="F115" s="149" t="s">
        <v>454</v>
      </c>
      <c r="G115" s="149"/>
      <c r="H115" s="269">
        <f>H116</f>
        <v>0</v>
      </c>
      <c r="I115" s="267"/>
      <c r="J115" s="267"/>
      <c r="K115" s="267"/>
      <c r="L115" s="267"/>
      <c r="M115" s="267"/>
      <c r="N115" s="267"/>
      <c r="O115" s="267">
        <f t="shared" si="2"/>
        <v>0</v>
      </c>
      <c r="P115" s="267" t="e">
        <f t="shared" si="3"/>
        <v>#DIV/0!</v>
      </c>
    </row>
    <row r="116" spans="1:16" s="17" customFormat="1" ht="56.25" customHeight="1" hidden="1">
      <c r="A116" s="151"/>
      <c r="B116" s="148" t="s">
        <v>467</v>
      </c>
      <c r="C116" s="148">
        <v>992</v>
      </c>
      <c r="D116" s="149" t="s">
        <v>47</v>
      </c>
      <c r="E116" s="149" t="s">
        <v>51</v>
      </c>
      <c r="F116" s="149" t="s">
        <v>454</v>
      </c>
      <c r="G116" s="149" t="s">
        <v>210</v>
      </c>
      <c r="H116" s="269">
        <v>0</v>
      </c>
      <c r="I116" s="267"/>
      <c r="J116" s="267"/>
      <c r="K116" s="267"/>
      <c r="L116" s="267"/>
      <c r="M116" s="267"/>
      <c r="N116" s="267"/>
      <c r="O116" s="267">
        <f t="shared" si="2"/>
        <v>0</v>
      </c>
      <c r="P116" s="267" t="e">
        <f t="shared" si="3"/>
        <v>#DIV/0!</v>
      </c>
    </row>
    <row r="117" spans="1:16" s="24" customFormat="1" ht="54" customHeight="1" hidden="1">
      <c r="A117" s="248"/>
      <c r="B117" s="148" t="s">
        <v>52</v>
      </c>
      <c r="C117" s="148">
        <v>992</v>
      </c>
      <c r="D117" s="149" t="s">
        <v>47</v>
      </c>
      <c r="E117" s="149" t="s">
        <v>44</v>
      </c>
      <c r="F117" s="149"/>
      <c r="G117" s="149"/>
      <c r="H117" s="269">
        <f>H118</f>
        <v>0</v>
      </c>
      <c r="I117" s="273"/>
      <c r="J117" s="273"/>
      <c r="K117" s="273"/>
      <c r="L117" s="273"/>
      <c r="M117" s="273"/>
      <c r="N117" s="273"/>
      <c r="O117" s="267">
        <f t="shared" si="2"/>
        <v>0</v>
      </c>
      <c r="P117" s="267" t="e">
        <f t="shared" si="3"/>
        <v>#DIV/0!</v>
      </c>
    </row>
    <row r="118" spans="1:16" s="17" customFormat="1" ht="33.75" customHeight="1" hidden="1">
      <c r="A118" s="151"/>
      <c r="B118" s="148" t="str">
        <f>B107</f>
        <v>Мероприятия и ведомственные целевые программы администрации</v>
      </c>
      <c r="C118" s="148">
        <v>992</v>
      </c>
      <c r="D118" s="149" t="s">
        <v>47</v>
      </c>
      <c r="E118" s="149" t="s">
        <v>44</v>
      </c>
      <c r="F118" s="149" t="s">
        <v>379</v>
      </c>
      <c r="G118" s="149"/>
      <c r="H118" s="269">
        <f>H119</f>
        <v>0</v>
      </c>
      <c r="I118" s="267"/>
      <c r="J118" s="267"/>
      <c r="K118" s="267"/>
      <c r="L118" s="267"/>
      <c r="M118" s="267"/>
      <c r="N118" s="267"/>
      <c r="O118" s="267">
        <f t="shared" si="2"/>
        <v>0</v>
      </c>
      <c r="P118" s="267" t="e">
        <f t="shared" si="3"/>
        <v>#DIV/0!</v>
      </c>
    </row>
    <row r="119" spans="1:16" s="17" customFormat="1" ht="20.25" customHeight="1" hidden="1">
      <c r="A119" s="151"/>
      <c r="B119" s="148" t="s">
        <v>230</v>
      </c>
      <c r="C119" s="148">
        <v>992</v>
      </c>
      <c r="D119" s="149" t="s">
        <v>47</v>
      </c>
      <c r="E119" s="149" t="s">
        <v>44</v>
      </c>
      <c r="F119" s="149" t="s">
        <v>384</v>
      </c>
      <c r="G119" s="149"/>
      <c r="H119" s="269">
        <f>H120+H122</f>
        <v>0</v>
      </c>
      <c r="I119" s="267"/>
      <c r="J119" s="267"/>
      <c r="K119" s="267"/>
      <c r="L119" s="267"/>
      <c r="M119" s="267"/>
      <c r="N119" s="267"/>
      <c r="O119" s="267">
        <f t="shared" si="2"/>
        <v>0</v>
      </c>
      <c r="P119" s="267" t="e">
        <f t="shared" si="3"/>
        <v>#DIV/0!</v>
      </c>
    </row>
    <row r="120" spans="1:16" s="17" customFormat="1" ht="75.75" customHeight="1" hidden="1">
      <c r="A120" s="151"/>
      <c r="B120" s="148" t="s">
        <v>490</v>
      </c>
      <c r="C120" s="148">
        <v>992</v>
      </c>
      <c r="D120" s="149" t="s">
        <v>47</v>
      </c>
      <c r="E120" s="149" t="s">
        <v>44</v>
      </c>
      <c r="F120" s="149" t="s">
        <v>444</v>
      </c>
      <c r="G120" s="149"/>
      <c r="H120" s="269">
        <f>H121</f>
        <v>0</v>
      </c>
      <c r="I120" s="267"/>
      <c r="J120" s="267"/>
      <c r="K120" s="267"/>
      <c r="L120" s="267"/>
      <c r="M120" s="267"/>
      <c r="N120" s="267"/>
      <c r="O120" s="267">
        <f t="shared" si="2"/>
        <v>0</v>
      </c>
      <c r="P120" s="267" t="e">
        <f t="shared" si="3"/>
        <v>#DIV/0!</v>
      </c>
    </row>
    <row r="121" spans="1:16" s="17" customFormat="1" ht="34.5" customHeight="1" hidden="1">
      <c r="A121" s="151"/>
      <c r="B121" s="148" t="s">
        <v>211</v>
      </c>
      <c r="C121" s="148">
        <v>992</v>
      </c>
      <c r="D121" s="149" t="s">
        <v>47</v>
      </c>
      <c r="E121" s="149" t="s">
        <v>44</v>
      </c>
      <c r="F121" s="149" t="s">
        <v>444</v>
      </c>
      <c r="G121" s="149" t="s">
        <v>210</v>
      </c>
      <c r="H121" s="269"/>
      <c r="I121" s="267"/>
      <c r="J121" s="267"/>
      <c r="K121" s="267"/>
      <c r="L121" s="267"/>
      <c r="M121" s="267"/>
      <c r="N121" s="267"/>
      <c r="O121" s="267">
        <f t="shared" si="2"/>
        <v>0</v>
      </c>
      <c r="P121" s="267" t="e">
        <f t="shared" si="3"/>
        <v>#DIV/0!</v>
      </c>
    </row>
    <row r="122" spans="1:16" s="17" customFormat="1" ht="18.75" customHeight="1" hidden="1">
      <c r="A122" s="151"/>
      <c r="B122" s="148" t="s">
        <v>213</v>
      </c>
      <c r="C122" s="148">
        <v>992</v>
      </c>
      <c r="D122" s="149" t="s">
        <v>47</v>
      </c>
      <c r="E122" s="149" t="s">
        <v>44</v>
      </c>
      <c r="F122" s="149" t="s">
        <v>444</v>
      </c>
      <c r="G122" s="149" t="s">
        <v>212</v>
      </c>
      <c r="H122" s="269">
        <v>0</v>
      </c>
      <c r="I122" s="267"/>
      <c r="J122" s="267"/>
      <c r="K122" s="267"/>
      <c r="L122" s="267"/>
      <c r="M122" s="267"/>
      <c r="N122" s="267"/>
      <c r="O122" s="267">
        <f t="shared" si="2"/>
        <v>0</v>
      </c>
      <c r="P122" s="267" t="e">
        <f t="shared" si="3"/>
        <v>#DIV/0!</v>
      </c>
    </row>
    <row r="123" spans="1:16" s="62" customFormat="1" ht="26.25" customHeight="1">
      <c r="A123" s="151"/>
      <c r="B123" s="246" t="s">
        <v>53</v>
      </c>
      <c r="C123" s="246">
        <v>992</v>
      </c>
      <c r="D123" s="251" t="s">
        <v>35</v>
      </c>
      <c r="E123" s="251" t="s">
        <v>1</v>
      </c>
      <c r="F123" s="251"/>
      <c r="G123" s="251"/>
      <c r="H123" s="268">
        <f>H129+H124</f>
        <v>2373380.72</v>
      </c>
      <c r="I123" s="268"/>
      <c r="J123" s="268"/>
      <c r="K123" s="268"/>
      <c r="L123" s="268"/>
      <c r="M123" s="268"/>
      <c r="N123" s="268">
        <f>N129+N124</f>
        <v>2114094.48</v>
      </c>
      <c r="O123" s="268">
        <f t="shared" si="2"/>
        <v>-259286.24000000022</v>
      </c>
      <c r="P123" s="268">
        <f t="shared" si="3"/>
        <v>89.07523610455553</v>
      </c>
    </row>
    <row r="124" spans="1:16" s="17" customFormat="1" ht="24" customHeight="1">
      <c r="A124" s="37"/>
      <c r="B124" s="148" t="s">
        <v>106</v>
      </c>
      <c r="C124" s="148">
        <v>992</v>
      </c>
      <c r="D124" s="149" t="s">
        <v>35</v>
      </c>
      <c r="E124" s="149" t="s">
        <v>49</v>
      </c>
      <c r="F124" s="149"/>
      <c r="G124" s="149"/>
      <c r="H124" s="269">
        <f>H125</f>
        <v>2324380.72</v>
      </c>
      <c r="I124" s="267"/>
      <c r="J124" s="267"/>
      <c r="K124" s="267"/>
      <c r="L124" s="267"/>
      <c r="M124" s="267"/>
      <c r="N124" s="269">
        <f>N125</f>
        <v>2099968.48</v>
      </c>
      <c r="O124" s="267">
        <f t="shared" si="2"/>
        <v>-224412.24000000022</v>
      </c>
      <c r="P124" s="267">
        <f t="shared" si="3"/>
        <v>90.34528904541936</v>
      </c>
    </row>
    <row r="125" spans="1:16" s="17" customFormat="1" ht="39" customHeight="1">
      <c r="A125" s="151"/>
      <c r="B125" s="148" t="s">
        <v>340</v>
      </c>
      <c r="C125" s="148">
        <v>992</v>
      </c>
      <c r="D125" s="149" t="s">
        <v>35</v>
      </c>
      <c r="E125" s="149" t="s">
        <v>49</v>
      </c>
      <c r="F125" s="149" t="s">
        <v>389</v>
      </c>
      <c r="G125" s="149"/>
      <c r="H125" s="269">
        <f>H126</f>
        <v>2324380.72</v>
      </c>
      <c r="I125" s="267"/>
      <c r="J125" s="267"/>
      <c r="K125" s="267"/>
      <c r="L125" s="267"/>
      <c r="M125" s="267"/>
      <c r="N125" s="269">
        <f>N126</f>
        <v>2099968.48</v>
      </c>
      <c r="O125" s="267">
        <f t="shared" si="2"/>
        <v>-224412.24000000022</v>
      </c>
      <c r="P125" s="267">
        <f t="shared" si="3"/>
        <v>90.34528904541936</v>
      </c>
    </row>
    <row r="126" spans="1:16" s="17" customFormat="1" ht="132" customHeight="1">
      <c r="A126" s="151"/>
      <c r="B126" s="148" t="s">
        <v>136</v>
      </c>
      <c r="C126" s="148">
        <v>992</v>
      </c>
      <c r="D126" s="149" t="s">
        <v>35</v>
      </c>
      <c r="E126" s="149" t="s">
        <v>49</v>
      </c>
      <c r="F126" s="149" t="s">
        <v>390</v>
      </c>
      <c r="G126" s="149"/>
      <c r="H126" s="269">
        <f>H127+H128</f>
        <v>2324380.72</v>
      </c>
      <c r="I126" s="267"/>
      <c r="J126" s="267"/>
      <c r="K126" s="267"/>
      <c r="L126" s="267"/>
      <c r="M126" s="267"/>
      <c r="N126" s="269">
        <f>N127+N128</f>
        <v>2099968.48</v>
      </c>
      <c r="O126" s="267">
        <f t="shared" si="2"/>
        <v>-224412.24000000022</v>
      </c>
      <c r="P126" s="267">
        <f t="shared" si="3"/>
        <v>90.34528904541936</v>
      </c>
    </row>
    <row r="127" spans="1:16" s="17" customFormat="1" ht="41.25" customHeight="1">
      <c r="A127" s="151"/>
      <c r="B127" s="148" t="s">
        <v>211</v>
      </c>
      <c r="C127" s="148">
        <v>992</v>
      </c>
      <c r="D127" s="149" t="s">
        <v>35</v>
      </c>
      <c r="E127" s="149" t="s">
        <v>49</v>
      </c>
      <c r="F127" s="149" t="s">
        <v>390</v>
      </c>
      <c r="G127" s="149" t="s">
        <v>210</v>
      </c>
      <c r="H127" s="269">
        <v>2324380.72</v>
      </c>
      <c r="I127" s="267"/>
      <c r="J127" s="267"/>
      <c r="K127" s="267"/>
      <c r="L127" s="267"/>
      <c r="M127" s="267"/>
      <c r="N127" s="267">
        <v>2099968.48</v>
      </c>
      <c r="O127" s="267">
        <f t="shared" si="2"/>
        <v>-224412.24000000022</v>
      </c>
      <c r="P127" s="267">
        <f t="shared" si="3"/>
        <v>90.34528904541936</v>
      </c>
    </row>
    <row r="128" spans="1:16" s="17" customFormat="1" ht="0" customHeight="1" hidden="1">
      <c r="A128" s="151"/>
      <c r="B128" s="148" t="s">
        <v>213</v>
      </c>
      <c r="C128" s="148">
        <v>992</v>
      </c>
      <c r="D128" s="149" t="s">
        <v>35</v>
      </c>
      <c r="E128" s="149" t="s">
        <v>49</v>
      </c>
      <c r="F128" s="149" t="s">
        <v>390</v>
      </c>
      <c r="G128" s="149" t="s">
        <v>212</v>
      </c>
      <c r="H128" s="269">
        <v>0</v>
      </c>
      <c r="I128" s="267"/>
      <c r="J128" s="267"/>
      <c r="K128" s="267"/>
      <c r="L128" s="267"/>
      <c r="M128" s="267"/>
      <c r="N128" s="267"/>
      <c r="O128" s="267">
        <f t="shared" si="2"/>
        <v>0</v>
      </c>
      <c r="P128" s="267" t="e">
        <f t="shared" si="3"/>
        <v>#DIV/0!</v>
      </c>
    </row>
    <row r="129" spans="1:16" s="17" customFormat="1" ht="35.25" customHeight="1">
      <c r="A129" s="37"/>
      <c r="B129" s="148" t="s">
        <v>54</v>
      </c>
      <c r="C129" s="148">
        <v>992</v>
      </c>
      <c r="D129" s="149" t="s">
        <v>35</v>
      </c>
      <c r="E129" s="149" t="s">
        <v>40</v>
      </c>
      <c r="F129" s="149"/>
      <c r="G129" s="149"/>
      <c r="H129" s="269">
        <f>H140+H148</f>
        <v>49000</v>
      </c>
      <c r="I129" s="267"/>
      <c r="J129" s="267"/>
      <c r="K129" s="267"/>
      <c r="L129" s="267"/>
      <c r="M129" s="267"/>
      <c r="N129" s="269">
        <f>N140+N148</f>
        <v>14126</v>
      </c>
      <c r="O129" s="267">
        <f t="shared" si="2"/>
        <v>-34874</v>
      </c>
      <c r="P129" s="267">
        <f t="shared" si="3"/>
        <v>28.828571428571433</v>
      </c>
    </row>
    <row r="130" spans="1:16" s="17" customFormat="1" ht="30" customHeight="1" hidden="1">
      <c r="A130" s="151"/>
      <c r="B130" s="148" t="str">
        <f>B118</f>
        <v>Мероприятия и ведомственные целевые программы администрации</v>
      </c>
      <c r="C130" s="148">
        <v>992</v>
      </c>
      <c r="D130" s="149" t="s">
        <v>35</v>
      </c>
      <c r="E130" s="149" t="s">
        <v>40</v>
      </c>
      <c r="F130" s="149" t="s">
        <v>329</v>
      </c>
      <c r="G130" s="149"/>
      <c r="H130" s="269">
        <f>H131+H135+H144</f>
        <v>10000</v>
      </c>
      <c r="I130" s="267"/>
      <c r="J130" s="267"/>
      <c r="K130" s="267"/>
      <c r="L130" s="267"/>
      <c r="M130" s="267"/>
      <c r="N130" s="267"/>
      <c r="O130" s="267">
        <f t="shared" si="2"/>
        <v>-10000</v>
      </c>
      <c r="P130" s="267">
        <f t="shared" si="3"/>
        <v>0</v>
      </c>
    </row>
    <row r="131" spans="1:16" s="17" customFormat="1" ht="36" customHeight="1" hidden="1">
      <c r="A131" s="151"/>
      <c r="B131" s="148" t="s">
        <v>341</v>
      </c>
      <c r="C131" s="148">
        <v>992</v>
      </c>
      <c r="D131" s="149" t="s">
        <v>35</v>
      </c>
      <c r="E131" s="149" t="s">
        <v>40</v>
      </c>
      <c r="F131" s="149" t="s">
        <v>391</v>
      </c>
      <c r="G131" s="149"/>
      <c r="H131" s="269">
        <f>H133</f>
        <v>0</v>
      </c>
      <c r="I131" s="267"/>
      <c r="J131" s="267"/>
      <c r="K131" s="267"/>
      <c r="L131" s="267"/>
      <c r="M131" s="267"/>
      <c r="N131" s="267"/>
      <c r="O131" s="267">
        <f t="shared" si="2"/>
        <v>0</v>
      </c>
      <c r="P131" s="267" t="e">
        <f t="shared" si="3"/>
        <v>#DIV/0!</v>
      </c>
    </row>
    <row r="132" spans="1:16" s="17" customFormat="1" ht="36" customHeight="1" hidden="1">
      <c r="A132" s="151"/>
      <c r="B132" s="148" t="s">
        <v>140</v>
      </c>
      <c r="C132" s="148">
        <v>992</v>
      </c>
      <c r="D132" s="149" t="s">
        <v>35</v>
      </c>
      <c r="E132" s="149" t="s">
        <v>40</v>
      </c>
      <c r="F132" s="149" t="s">
        <v>392</v>
      </c>
      <c r="G132" s="149"/>
      <c r="H132" s="269">
        <f>H133</f>
        <v>0</v>
      </c>
      <c r="I132" s="267"/>
      <c r="J132" s="267"/>
      <c r="K132" s="267"/>
      <c r="L132" s="267"/>
      <c r="M132" s="267"/>
      <c r="N132" s="267"/>
      <c r="O132" s="267">
        <f t="shared" si="2"/>
        <v>0</v>
      </c>
      <c r="P132" s="267" t="e">
        <f t="shared" si="3"/>
        <v>#DIV/0!</v>
      </c>
    </row>
    <row r="133" spans="1:16" s="17" customFormat="1" ht="36" customHeight="1" hidden="1">
      <c r="A133" s="151"/>
      <c r="B133" s="148" t="s">
        <v>211</v>
      </c>
      <c r="C133" s="148">
        <v>992</v>
      </c>
      <c r="D133" s="149" t="s">
        <v>35</v>
      </c>
      <c r="E133" s="149" t="s">
        <v>40</v>
      </c>
      <c r="F133" s="149" t="s">
        <v>392</v>
      </c>
      <c r="G133" s="149" t="s">
        <v>210</v>
      </c>
      <c r="H133" s="269">
        <v>0</v>
      </c>
      <c r="I133" s="267"/>
      <c r="J133" s="267"/>
      <c r="K133" s="267"/>
      <c r="L133" s="267"/>
      <c r="M133" s="267"/>
      <c r="N133" s="267"/>
      <c r="O133" s="267">
        <f t="shared" si="2"/>
        <v>0</v>
      </c>
      <c r="P133" s="267" t="e">
        <f t="shared" si="3"/>
        <v>#DIV/0!</v>
      </c>
    </row>
    <row r="134" spans="1:16" s="17" customFormat="1" ht="36" customHeight="1" hidden="1">
      <c r="A134" s="151"/>
      <c r="B134" s="148" t="s">
        <v>342</v>
      </c>
      <c r="C134" s="148">
        <v>992</v>
      </c>
      <c r="D134" s="149" t="s">
        <v>35</v>
      </c>
      <c r="E134" s="149" t="s">
        <v>40</v>
      </c>
      <c r="F134" s="149" t="s">
        <v>393</v>
      </c>
      <c r="G134" s="149"/>
      <c r="H134" s="269"/>
      <c r="I134" s="267"/>
      <c r="J134" s="267"/>
      <c r="K134" s="267"/>
      <c r="L134" s="267"/>
      <c r="M134" s="267"/>
      <c r="N134" s="267"/>
      <c r="O134" s="267">
        <f t="shared" si="2"/>
        <v>0</v>
      </c>
      <c r="P134" s="267" t="e">
        <f t="shared" si="3"/>
        <v>#DIV/0!</v>
      </c>
    </row>
    <row r="135" spans="1:16" s="17" customFormat="1" ht="36.75" customHeight="1" hidden="1">
      <c r="A135" s="151"/>
      <c r="B135" s="197" t="s">
        <v>80</v>
      </c>
      <c r="C135" s="148">
        <v>992</v>
      </c>
      <c r="D135" s="149" t="s">
        <v>35</v>
      </c>
      <c r="E135" s="149" t="s">
        <v>40</v>
      </c>
      <c r="F135" s="149" t="s">
        <v>394</v>
      </c>
      <c r="G135" s="149"/>
      <c r="H135" s="269">
        <f>H136</f>
        <v>0</v>
      </c>
      <c r="I135" s="267"/>
      <c r="J135" s="267"/>
      <c r="K135" s="267"/>
      <c r="L135" s="267"/>
      <c r="M135" s="267"/>
      <c r="N135" s="267"/>
      <c r="O135" s="267">
        <f t="shared" si="2"/>
        <v>0</v>
      </c>
      <c r="P135" s="267" t="e">
        <f t="shared" si="3"/>
        <v>#DIV/0!</v>
      </c>
    </row>
    <row r="136" spans="1:16" s="17" customFormat="1" ht="38.25" customHeight="1" hidden="1">
      <c r="A136" s="151"/>
      <c r="B136" s="148" t="s">
        <v>337</v>
      </c>
      <c r="C136" s="148">
        <v>992</v>
      </c>
      <c r="D136" s="149" t="s">
        <v>35</v>
      </c>
      <c r="E136" s="149" t="s">
        <v>40</v>
      </c>
      <c r="F136" s="149" t="s">
        <v>379</v>
      </c>
      <c r="G136" s="149"/>
      <c r="H136" s="269"/>
      <c r="I136" s="267"/>
      <c r="J136" s="267"/>
      <c r="K136" s="267"/>
      <c r="L136" s="267"/>
      <c r="M136" s="267"/>
      <c r="N136" s="267"/>
      <c r="O136" s="267">
        <f t="shared" si="2"/>
        <v>0</v>
      </c>
      <c r="P136" s="267" t="e">
        <f t="shared" si="3"/>
        <v>#DIV/0!</v>
      </c>
    </row>
    <row r="137" spans="1:16" s="17" customFormat="1" ht="62.25" customHeight="1" hidden="1">
      <c r="A137" s="151"/>
      <c r="B137" s="148" t="s">
        <v>453</v>
      </c>
      <c r="C137" s="148">
        <v>992</v>
      </c>
      <c r="D137" s="149" t="s">
        <v>35</v>
      </c>
      <c r="E137" s="149" t="s">
        <v>40</v>
      </c>
      <c r="F137" s="149" t="s">
        <v>395</v>
      </c>
      <c r="G137" s="149"/>
      <c r="H137" s="269">
        <f>H138</f>
        <v>0</v>
      </c>
      <c r="I137" s="267"/>
      <c r="J137" s="267"/>
      <c r="K137" s="267"/>
      <c r="L137" s="267"/>
      <c r="M137" s="267"/>
      <c r="N137" s="267"/>
      <c r="O137" s="267">
        <f t="shared" si="2"/>
        <v>0</v>
      </c>
      <c r="P137" s="267" t="e">
        <f t="shared" si="3"/>
        <v>#DIV/0!</v>
      </c>
    </row>
    <row r="138" spans="1:16" s="17" customFormat="1" ht="38.25" customHeight="1" hidden="1">
      <c r="A138" s="151"/>
      <c r="B138" s="197" t="s">
        <v>547</v>
      </c>
      <c r="C138" s="148">
        <v>992</v>
      </c>
      <c r="D138" s="149" t="s">
        <v>35</v>
      </c>
      <c r="E138" s="149" t="s">
        <v>40</v>
      </c>
      <c r="F138" s="149" t="s">
        <v>446</v>
      </c>
      <c r="G138" s="149"/>
      <c r="H138" s="269">
        <f>H139</f>
        <v>0</v>
      </c>
      <c r="I138" s="267"/>
      <c r="J138" s="267"/>
      <c r="K138" s="267"/>
      <c r="L138" s="267"/>
      <c r="M138" s="267"/>
      <c r="N138" s="267"/>
      <c r="O138" s="267">
        <f t="shared" si="2"/>
        <v>0</v>
      </c>
      <c r="P138" s="267" t="e">
        <f t="shared" si="3"/>
        <v>#DIV/0!</v>
      </c>
    </row>
    <row r="139" spans="1:16" s="17" customFormat="1" ht="39.75" customHeight="1" hidden="1">
      <c r="A139" s="151"/>
      <c r="B139" s="148" t="str">
        <f>B144</f>
        <v>Закупка товаров,работ и услуг для государственных и (муниципальных) нужд</v>
      </c>
      <c r="C139" s="148">
        <v>992</v>
      </c>
      <c r="D139" s="149" t="s">
        <v>35</v>
      </c>
      <c r="E139" s="149" t="s">
        <v>40</v>
      </c>
      <c r="F139" s="149" t="s">
        <v>446</v>
      </c>
      <c r="G139" s="149" t="s">
        <v>210</v>
      </c>
      <c r="H139" s="269">
        <v>0</v>
      </c>
      <c r="I139" s="267"/>
      <c r="J139" s="267"/>
      <c r="K139" s="267"/>
      <c r="L139" s="267"/>
      <c r="M139" s="267"/>
      <c r="N139" s="267"/>
      <c r="O139" s="267">
        <f t="shared" si="2"/>
        <v>0</v>
      </c>
      <c r="P139" s="267" t="e">
        <f t="shared" si="3"/>
        <v>#DIV/0!</v>
      </c>
    </row>
    <row r="140" spans="1:16" s="17" customFormat="1" ht="37.5">
      <c r="A140" s="151"/>
      <c r="B140" s="148" t="s">
        <v>337</v>
      </c>
      <c r="C140" s="148">
        <v>992</v>
      </c>
      <c r="D140" s="149" t="s">
        <v>35</v>
      </c>
      <c r="E140" s="149" t="s">
        <v>40</v>
      </c>
      <c r="F140" s="149" t="s">
        <v>379</v>
      </c>
      <c r="G140" s="149"/>
      <c r="H140" s="269">
        <f>H141</f>
        <v>10000</v>
      </c>
      <c r="I140" s="267"/>
      <c r="J140" s="267"/>
      <c r="K140" s="267"/>
      <c r="L140" s="267"/>
      <c r="M140" s="267"/>
      <c r="N140" s="269">
        <f>N141</f>
        <v>0</v>
      </c>
      <c r="O140" s="267">
        <f t="shared" si="2"/>
        <v>-10000</v>
      </c>
      <c r="P140" s="267">
        <f t="shared" si="3"/>
        <v>0</v>
      </c>
    </row>
    <row r="141" spans="1:16" s="17" customFormat="1" ht="75">
      <c r="A141" s="151"/>
      <c r="B141" s="293" t="s">
        <v>607</v>
      </c>
      <c r="C141" s="148">
        <v>992</v>
      </c>
      <c r="D141" s="149" t="s">
        <v>35</v>
      </c>
      <c r="E141" s="149" t="s">
        <v>40</v>
      </c>
      <c r="F141" s="149" t="s">
        <v>395</v>
      </c>
      <c r="G141" s="149"/>
      <c r="H141" s="269">
        <f>H144</f>
        <v>10000</v>
      </c>
      <c r="I141" s="267"/>
      <c r="J141" s="267"/>
      <c r="K141" s="267"/>
      <c r="L141" s="267"/>
      <c r="M141" s="267"/>
      <c r="N141" s="269">
        <f>N144</f>
        <v>0</v>
      </c>
      <c r="O141" s="267">
        <f aca="true" t="shared" si="4" ref="O141:O214">N141-H141</f>
        <v>-10000</v>
      </c>
      <c r="P141" s="267">
        <f aca="true" t="shared" si="5" ref="P141:P214">N141/H141*100</f>
        <v>0</v>
      </c>
    </row>
    <row r="142" spans="1:16" s="17" customFormat="1" ht="43.5" customHeight="1" hidden="1">
      <c r="A142" s="151"/>
      <c r="B142" s="293" t="s">
        <v>140</v>
      </c>
      <c r="C142" s="148">
        <v>992</v>
      </c>
      <c r="D142" s="149" t="s">
        <v>35</v>
      </c>
      <c r="E142" s="149" t="s">
        <v>40</v>
      </c>
      <c r="F142" s="149"/>
      <c r="G142" s="149"/>
      <c r="H142" s="269">
        <f>H144</f>
        <v>10000</v>
      </c>
      <c r="I142" s="267"/>
      <c r="J142" s="267"/>
      <c r="K142" s="267"/>
      <c r="L142" s="267"/>
      <c r="M142" s="267"/>
      <c r="N142" s="269">
        <f>N144</f>
        <v>0</v>
      </c>
      <c r="O142" s="267">
        <f t="shared" si="4"/>
        <v>-10000</v>
      </c>
      <c r="P142" s="267">
        <f t="shared" si="5"/>
        <v>0</v>
      </c>
    </row>
    <row r="143" spans="1:16" s="17" customFormat="1" ht="75">
      <c r="A143" s="151"/>
      <c r="B143" s="148" t="s">
        <v>608</v>
      </c>
      <c r="C143" s="148">
        <v>992</v>
      </c>
      <c r="D143" s="149" t="s">
        <v>35</v>
      </c>
      <c r="E143" s="149" t="s">
        <v>40</v>
      </c>
      <c r="F143" s="149" t="s">
        <v>605</v>
      </c>
      <c r="G143" s="149"/>
      <c r="H143" s="269">
        <f>H144</f>
        <v>10000</v>
      </c>
      <c r="I143" s="267"/>
      <c r="J143" s="267"/>
      <c r="K143" s="267"/>
      <c r="L143" s="267"/>
      <c r="M143" s="267"/>
      <c r="N143" s="269">
        <f>N144</f>
        <v>0</v>
      </c>
      <c r="O143" s="267">
        <f t="shared" si="4"/>
        <v>-10000</v>
      </c>
      <c r="P143" s="267">
        <f t="shared" si="5"/>
        <v>0</v>
      </c>
    </row>
    <row r="144" spans="1:16" s="17" customFormat="1" ht="56.25">
      <c r="A144" s="151"/>
      <c r="B144" s="148" t="s">
        <v>493</v>
      </c>
      <c r="C144" s="148">
        <v>992</v>
      </c>
      <c r="D144" s="149" t="s">
        <v>35</v>
      </c>
      <c r="E144" s="149" t="s">
        <v>40</v>
      </c>
      <c r="F144" s="149" t="s">
        <v>605</v>
      </c>
      <c r="G144" s="149" t="s">
        <v>210</v>
      </c>
      <c r="H144" s="269">
        <v>10000</v>
      </c>
      <c r="I144" s="267"/>
      <c r="J144" s="267"/>
      <c r="K144" s="267"/>
      <c r="L144" s="267"/>
      <c r="M144" s="267"/>
      <c r="N144" s="267">
        <v>0</v>
      </c>
      <c r="O144" s="267">
        <f t="shared" si="4"/>
        <v>-10000</v>
      </c>
      <c r="P144" s="267">
        <f t="shared" si="5"/>
        <v>0</v>
      </c>
    </row>
    <row r="145" spans="1:16" s="17" customFormat="1" ht="80.25" customHeight="1" hidden="1">
      <c r="A145" s="151"/>
      <c r="B145" s="148" t="s">
        <v>339</v>
      </c>
      <c r="C145" s="148">
        <v>992</v>
      </c>
      <c r="D145" s="149" t="s">
        <v>35</v>
      </c>
      <c r="E145" s="149" t="s">
        <v>40</v>
      </c>
      <c r="F145" s="149" t="s">
        <v>381</v>
      </c>
      <c r="G145" s="149"/>
      <c r="H145" s="269">
        <f>H146</f>
        <v>0</v>
      </c>
      <c r="I145" s="267"/>
      <c r="J145" s="267"/>
      <c r="K145" s="267"/>
      <c r="L145" s="267"/>
      <c r="M145" s="267"/>
      <c r="N145" s="267"/>
      <c r="O145" s="267">
        <f t="shared" si="4"/>
        <v>0</v>
      </c>
      <c r="P145" s="267" t="e">
        <f t="shared" si="5"/>
        <v>#DIV/0!</v>
      </c>
    </row>
    <row r="146" spans="1:16" s="17" customFormat="1" ht="36" customHeight="1" hidden="1">
      <c r="A146" s="151"/>
      <c r="B146" s="148" t="s">
        <v>369</v>
      </c>
      <c r="C146" s="148">
        <v>992</v>
      </c>
      <c r="D146" s="149" t="s">
        <v>35</v>
      </c>
      <c r="E146" s="149" t="s">
        <v>40</v>
      </c>
      <c r="F146" s="149" t="s">
        <v>396</v>
      </c>
      <c r="G146" s="149"/>
      <c r="H146" s="269">
        <f>H147</f>
        <v>0</v>
      </c>
      <c r="I146" s="267"/>
      <c r="J146" s="267"/>
      <c r="K146" s="267"/>
      <c r="L146" s="267"/>
      <c r="M146" s="267"/>
      <c r="N146" s="267"/>
      <c r="O146" s="267">
        <f t="shared" si="4"/>
        <v>0</v>
      </c>
      <c r="P146" s="267" t="e">
        <f t="shared" si="5"/>
        <v>#DIV/0!</v>
      </c>
    </row>
    <row r="147" spans="1:16" s="24" customFormat="1" ht="27.75" customHeight="1" hidden="1">
      <c r="A147" s="248"/>
      <c r="B147" s="148" t="s">
        <v>308</v>
      </c>
      <c r="C147" s="148">
        <v>992</v>
      </c>
      <c r="D147" s="149" t="s">
        <v>35</v>
      </c>
      <c r="E147" s="149" t="s">
        <v>40</v>
      </c>
      <c r="F147" s="149" t="s">
        <v>396</v>
      </c>
      <c r="G147" s="149" t="s">
        <v>307</v>
      </c>
      <c r="H147" s="269">
        <v>0</v>
      </c>
      <c r="I147" s="273"/>
      <c r="J147" s="273"/>
      <c r="K147" s="273"/>
      <c r="L147" s="273"/>
      <c r="M147" s="273"/>
      <c r="N147" s="273"/>
      <c r="O147" s="267">
        <f t="shared" si="4"/>
        <v>0</v>
      </c>
      <c r="P147" s="267" t="e">
        <f t="shared" si="5"/>
        <v>#DIV/0!</v>
      </c>
    </row>
    <row r="148" spans="1:16" s="24" customFormat="1" ht="56.25">
      <c r="A148" s="248"/>
      <c r="B148" s="148" t="s">
        <v>226</v>
      </c>
      <c r="C148" s="148">
        <v>992</v>
      </c>
      <c r="D148" s="149" t="s">
        <v>35</v>
      </c>
      <c r="E148" s="149" t="s">
        <v>40</v>
      </c>
      <c r="F148" s="149" t="s">
        <v>429</v>
      </c>
      <c r="G148" s="149"/>
      <c r="H148" s="269">
        <f>H149</f>
        <v>39000</v>
      </c>
      <c r="I148" s="273"/>
      <c r="J148" s="273"/>
      <c r="K148" s="273"/>
      <c r="L148" s="273"/>
      <c r="M148" s="273"/>
      <c r="N148" s="273">
        <f>N149</f>
        <v>14126</v>
      </c>
      <c r="O148" s="267">
        <f>N148-H148</f>
        <v>-24874</v>
      </c>
      <c r="P148" s="267">
        <f>N148/H148*100</f>
        <v>36.220512820512816</v>
      </c>
    </row>
    <row r="149" spans="1:16" s="24" customFormat="1" ht="56.25">
      <c r="A149" s="248"/>
      <c r="B149" s="148" t="s">
        <v>499</v>
      </c>
      <c r="C149" s="148">
        <v>992</v>
      </c>
      <c r="D149" s="149" t="s">
        <v>35</v>
      </c>
      <c r="E149" s="149" t="s">
        <v>40</v>
      </c>
      <c r="F149" s="149" t="s">
        <v>481</v>
      </c>
      <c r="G149" s="149"/>
      <c r="H149" s="269">
        <f>H150</f>
        <v>39000</v>
      </c>
      <c r="I149" s="273"/>
      <c r="J149" s="273"/>
      <c r="K149" s="273"/>
      <c r="L149" s="273"/>
      <c r="M149" s="273"/>
      <c r="N149" s="273">
        <f>N150</f>
        <v>14126</v>
      </c>
      <c r="O149" s="267">
        <f>N149-H149</f>
        <v>-24874</v>
      </c>
      <c r="P149" s="267">
        <f>N149/H149*100</f>
        <v>36.220512820512816</v>
      </c>
    </row>
    <row r="150" spans="1:16" s="24" customFormat="1" ht="56.25">
      <c r="A150" s="248"/>
      <c r="B150" s="148" t="s">
        <v>140</v>
      </c>
      <c r="C150" s="148">
        <v>992</v>
      </c>
      <c r="D150" s="149" t="s">
        <v>35</v>
      </c>
      <c r="E150" s="149" t="s">
        <v>40</v>
      </c>
      <c r="F150" s="149" t="s">
        <v>606</v>
      </c>
      <c r="G150" s="149"/>
      <c r="H150" s="269">
        <f>H151</f>
        <v>39000</v>
      </c>
      <c r="I150" s="273"/>
      <c r="J150" s="273"/>
      <c r="K150" s="273"/>
      <c r="L150" s="273"/>
      <c r="M150" s="273"/>
      <c r="N150" s="273">
        <f>N151</f>
        <v>14126</v>
      </c>
      <c r="O150" s="267">
        <f>N150-H150</f>
        <v>-24874</v>
      </c>
      <c r="P150" s="267">
        <f>N150/H150*100</f>
        <v>36.220512820512816</v>
      </c>
    </row>
    <row r="151" spans="1:16" s="24" customFormat="1" ht="56.25">
      <c r="A151" s="248"/>
      <c r="B151" s="148" t="s">
        <v>493</v>
      </c>
      <c r="C151" s="148">
        <v>992</v>
      </c>
      <c r="D151" s="149" t="s">
        <v>35</v>
      </c>
      <c r="E151" s="149" t="s">
        <v>40</v>
      </c>
      <c r="F151" s="149" t="s">
        <v>606</v>
      </c>
      <c r="G151" s="149" t="s">
        <v>210</v>
      </c>
      <c r="H151" s="269">
        <v>39000</v>
      </c>
      <c r="I151" s="273"/>
      <c r="J151" s="273"/>
      <c r="K151" s="273"/>
      <c r="L151" s="273"/>
      <c r="M151" s="273"/>
      <c r="N151" s="273">
        <v>14126</v>
      </c>
      <c r="O151" s="267">
        <f>N151-H151</f>
        <v>-24874</v>
      </c>
      <c r="P151" s="267">
        <f>N151/H151*100</f>
        <v>36.220512820512816</v>
      </c>
    </row>
    <row r="152" spans="1:16" s="62" customFormat="1" ht="28.5" customHeight="1">
      <c r="A152" s="248"/>
      <c r="B152" s="246" t="s">
        <v>57</v>
      </c>
      <c r="C152" s="246">
        <v>992</v>
      </c>
      <c r="D152" s="251" t="s">
        <v>36</v>
      </c>
      <c r="E152" s="251" t="s">
        <v>1</v>
      </c>
      <c r="F152" s="251"/>
      <c r="G152" s="251"/>
      <c r="H152" s="268">
        <f>H159+H195+H155</f>
        <v>5837784.07</v>
      </c>
      <c r="I152" s="268"/>
      <c r="J152" s="268"/>
      <c r="K152" s="268"/>
      <c r="L152" s="268"/>
      <c r="M152" s="268"/>
      <c r="N152" s="268">
        <f>N159+N195+N155</f>
        <v>5754524.13</v>
      </c>
      <c r="O152" s="268">
        <f t="shared" si="4"/>
        <v>-83259.94000000041</v>
      </c>
      <c r="P152" s="268">
        <f t="shared" si="5"/>
        <v>98.57377492895176</v>
      </c>
    </row>
    <row r="153" spans="1:16" s="17" customFormat="1" ht="135" customHeight="1" hidden="1">
      <c r="A153" s="151"/>
      <c r="B153" s="148" t="s">
        <v>86</v>
      </c>
      <c r="C153" s="148">
        <v>992</v>
      </c>
      <c r="D153" s="149" t="s">
        <v>36</v>
      </c>
      <c r="E153" s="149" t="s">
        <v>32</v>
      </c>
      <c r="F153" s="149"/>
      <c r="G153" s="149"/>
      <c r="H153" s="269">
        <f>H154</f>
        <v>0</v>
      </c>
      <c r="I153" s="267"/>
      <c r="J153" s="267"/>
      <c r="K153" s="267"/>
      <c r="L153" s="267"/>
      <c r="M153" s="267"/>
      <c r="N153" s="269">
        <f>N154</f>
        <v>0</v>
      </c>
      <c r="O153" s="267">
        <f t="shared" si="4"/>
        <v>0</v>
      </c>
      <c r="P153" s="267" t="e">
        <f t="shared" si="5"/>
        <v>#DIV/0!</v>
      </c>
    </row>
    <row r="154" spans="1:16" s="17" customFormat="1" ht="18" customHeight="1" hidden="1">
      <c r="A154" s="151"/>
      <c r="B154" s="148" t="s">
        <v>59</v>
      </c>
      <c r="C154" s="148">
        <v>992</v>
      </c>
      <c r="D154" s="149" t="s">
        <v>36</v>
      </c>
      <c r="E154" s="149" t="s">
        <v>32</v>
      </c>
      <c r="F154" s="149"/>
      <c r="G154" s="149"/>
      <c r="H154" s="269">
        <f>600000-400000-200000</f>
        <v>0</v>
      </c>
      <c r="I154" s="267"/>
      <c r="J154" s="267"/>
      <c r="K154" s="267"/>
      <c r="L154" s="267"/>
      <c r="M154" s="267"/>
      <c r="N154" s="269">
        <f>600000-400000-200000</f>
        <v>0</v>
      </c>
      <c r="O154" s="267">
        <f t="shared" si="4"/>
        <v>0</v>
      </c>
      <c r="P154" s="267" t="e">
        <f t="shared" si="5"/>
        <v>#DIV/0!</v>
      </c>
    </row>
    <row r="155" spans="1:16" s="24" customFormat="1" ht="24" customHeight="1">
      <c r="A155" s="151"/>
      <c r="B155" s="148" t="s">
        <v>541</v>
      </c>
      <c r="C155" s="148">
        <v>992</v>
      </c>
      <c r="D155" s="149" t="s">
        <v>36</v>
      </c>
      <c r="E155" s="149" t="s">
        <v>32</v>
      </c>
      <c r="F155" s="149"/>
      <c r="G155" s="149"/>
      <c r="H155" s="269">
        <f>H157</f>
        <v>15000</v>
      </c>
      <c r="I155" s="273"/>
      <c r="J155" s="273"/>
      <c r="K155" s="273"/>
      <c r="L155" s="273"/>
      <c r="M155" s="273"/>
      <c r="N155" s="269">
        <f>N157</f>
        <v>2570.78</v>
      </c>
      <c r="O155" s="267">
        <f t="shared" si="4"/>
        <v>-12429.22</v>
      </c>
      <c r="P155" s="267">
        <f t="shared" si="5"/>
        <v>17.138533333333335</v>
      </c>
    </row>
    <row r="156" spans="1:16" s="74" customFormat="1" ht="26.25" customHeight="1">
      <c r="A156" s="151"/>
      <c r="B156" s="148" t="s">
        <v>550</v>
      </c>
      <c r="C156" s="148">
        <v>992</v>
      </c>
      <c r="D156" s="149" t="s">
        <v>36</v>
      </c>
      <c r="E156" s="149" t="s">
        <v>32</v>
      </c>
      <c r="F156" s="149" t="s">
        <v>549</v>
      </c>
      <c r="G156" s="149"/>
      <c r="H156" s="269">
        <f>H157</f>
        <v>15000</v>
      </c>
      <c r="I156" s="274"/>
      <c r="J156" s="274"/>
      <c r="K156" s="274"/>
      <c r="L156" s="274"/>
      <c r="M156" s="274"/>
      <c r="N156" s="269">
        <f>N157</f>
        <v>2570.78</v>
      </c>
      <c r="O156" s="267">
        <f t="shared" si="4"/>
        <v>-12429.22</v>
      </c>
      <c r="P156" s="267">
        <f t="shared" si="5"/>
        <v>17.138533333333335</v>
      </c>
    </row>
    <row r="157" spans="1:16" s="24" customFormat="1" ht="39" customHeight="1">
      <c r="A157" s="151"/>
      <c r="B157" s="148" t="s">
        <v>542</v>
      </c>
      <c r="C157" s="148">
        <v>992</v>
      </c>
      <c r="D157" s="149" t="s">
        <v>36</v>
      </c>
      <c r="E157" s="149" t="s">
        <v>32</v>
      </c>
      <c r="F157" s="149" t="s">
        <v>543</v>
      </c>
      <c r="G157" s="149"/>
      <c r="H157" s="269">
        <f>H158</f>
        <v>15000</v>
      </c>
      <c r="I157" s="273"/>
      <c r="J157" s="273"/>
      <c r="K157" s="273"/>
      <c r="L157" s="273"/>
      <c r="M157" s="273"/>
      <c r="N157" s="269">
        <f>N158</f>
        <v>2570.78</v>
      </c>
      <c r="O157" s="267">
        <f t="shared" si="4"/>
        <v>-12429.22</v>
      </c>
      <c r="P157" s="267">
        <f t="shared" si="5"/>
        <v>17.138533333333335</v>
      </c>
    </row>
    <row r="158" spans="1:16" s="24" customFormat="1" ht="39" customHeight="1">
      <c r="A158" s="151"/>
      <c r="B158" s="148" t="str">
        <f>B144</f>
        <v>Закупка товаров,работ и услуг для государственных и (муниципальных) нужд</v>
      </c>
      <c r="C158" s="148">
        <v>992</v>
      </c>
      <c r="D158" s="149" t="s">
        <v>36</v>
      </c>
      <c r="E158" s="149" t="s">
        <v>32</v>
      </c>
      <c r="F158" s="149" t="s">
        <v>543</v>
      </c>
      <c r="G158" s="149" t="s">
        <v>210</v>
      </c>
      <c r="H158" s="269">
        <v>15000</v>
      </c>
      <c r="I158" s="273"/>
      <c r="J158" s="273"/>
      <c r="K158" s="273"/>
      <c r="L158" s="273"/>
      <c r="M158" s="273"/>
      <c r="N158" s="273">
        <v>2570.78</v>
      </c>
      <c r="O158" s="267">
        <f t="shared" si="4"/>
        <v>-12429.22</v>
      </c>
      <c r="P158" s="267">
        <f t="shared" si="5"/>
        <v>17.138533333333335</v>
      </c>
    </row>
    <row r="159" spans="1:16" s="17" customFormat="1" ht="24.75" customHeight="1">
      <c r="A159" s="37"/>
      <c r="B159" s="148" t="s">
        <v>58</v>
      </c>
      <c r="C159" s="148">
        <v>992</v>
      </c>
      <c r="D159" s="149" t="s">
        <v>36</v>
      </c>
      <c r="E159" s="149" t="s">
        <v>34</v>
      </c>
      <c r="F159" s="149"/>
      <c r="G159" s="149"/>
      <c r="H159" s="269">
        <f>H187+H191</f>
        <v>1224684.07</v>
      </c>
      <c r="I159" s="267"/>
      <c r="J159" s="267"/>
      <c r="K159" s="267"/>
      <c r="L159" s="267"/>
      <c r="M159" s="267"/>
      <c r="N159" s="269">
        <f>N187+N191</f>
        <v>1206942.02</v>
      </c>
      <c r="O159" s="267">
        <f t="shared" si="4"/>
        <v>-17742.050000000047</v>
      </c>
      <c r="P159" s="267">
        <f t="shared" si="5"/>
        <v>98.55129576397609</v>
      </c>
    </row>
    <row r="160" spans="1:16" s="17" customFormat="1" ht="36" customHeight="1" hidden="1">
      <c r="A160" s="151"/>
      <c r="B160" s="148" t="s">
        <v>88</v>
      </c>
      <c r="C160" s="148">
        <v>992</v>
      </c>
      <c r="D160" s="149" t="s">
        <v>36</v>
      </c>
      <c r="E160" s="258" t="s">
        <v>34</v>
      </c>
      <c r="F160" s="149" t="s">
        <v>89</v>
      </c>
      <c r="G160" s="149"/>
      <c r="H160" s="269">
        <f>H161</f>
        <v>0</v>
      </c>
      <c r="I160" s="267"/>
      <c r="J160" s="267"/>
      <c r="K160" s="267"/>
      <c r="L160" s="267"/>
      <c r="M160" s="267"/>
      <c r="N160" s="269">
        <f>N161</f>
        <v>0</v>
      </c>
      <c r="O160" s="267">
        <f t="shared" si="4"/>
        <v>0</v>
      </c>
      <c r="P160" s="267" t="e">
        <f t="shared" si="5"/>
        <v>#DIV/0!</v>
      </c>
    </row>
    <row r="161" spans="1:16" s="17" customFormat="1" ht="24.75" customHeight="1" hidden="1">
      <c r="A161" s="151"/>
      <c r="B161" s="148" t="s">
        <v>38</v>
      </c>
      <c r="C161" s="148">
        <v>992</v>
      </c>
      <c r="D161" s="149" t="s">
        <v>36</v>
      </c>
      <c r="E161" s="149" t="s">
        <v>34</v>
      </c>
      <c r="F161" s="149" t="s">
        <v>89</v>
      </c>
      <c r="G161" s="149" t="s">
        <v>39</v>
      </c>
      <c r="H161" s="269">
        <v>0</v>
      </c>
      <c r="I161" s="267"/>
      <c r="J161" s="267"/>
      <c r="K161" s="267"/>
      <c r="L161" s="267"/>
      <c r="M161" s="267"/>
      <c r="N161" s="269">
        <v>0</v>
      </c>
      <c r="O161" s="267">
        <f t="shared" si="4"/>
        <v>0</v>
      </c>
      <c r="P161" s="267" t="e">
        <f t="shared" si="5"/>
        <v>#DIV/0!</v>
      </c>
    </row>
    <row r="162" spans="1:16" s="17" customFormat="1" ht="57.75" customHeight="1" hidden="1">
      <c r="A162" s="151"/>
      <c r="B162" s="148" t="s">
        <v>162</v>
      </c>
      <c r="C162" s="148">
        <v>992</v>
      </c>
      <c r="D162" s="149" t="s">
        <v>36</v>
      </c>
      <c r="E162" s="149" t="s">
        <v>34</v>
      </c>
      <c r="F162" s="149" t="s">
        <v>163</v>
      </c>
      <c r="G162" s="149"/>
      <c r="H162" s="269">
        <f>H163</f>
        <v>0</v>
      </c>
      <c r="I162" s="267"/>
      <c r="J162" s="267"/>
      <c r="K162" s="267"/>
      <c r="L162" s="267"/>
      <c r="M162" s="267"/>
      <c r="N162" s="269">
        <f>N163</f>
        <v>0</v>
      </c>
      <c r="O162" s="267">
        <f t="shared" si="4"/>
        <v>0</v>
      </c>
      <c r="P162" s="267" t="e">
        <f t="shared" si="5"/>
        <v>#DIV/0!</v>
      </c>
    </row>
    <row r="163" spans="1:16" s="17" customFormat="1" ht="90.75" customHeight="1" hidden="1">
      <c r="A163" s="151"/>
      <c r="B163" s="148" t="s">
        <v>159</v>
      </c>
      <c r="C163" s="148">
        <v>992</v>
      </c>
      <c r="D163" s="149" t="s">
        <v>36</v>
      </c>
      <c r="E163" s="149" t="s">
        <v>34</v>
      </c>
      <c r="F163" s="149" t="s">
        <v>158</v>
      </c>
      <c r="G163" s="149"/>
      <c r="H163" s="269">
        <f>H164</f>
        <v>0</v>
      </c>
      <c r="I163" s="267"/>
      <c r="J163" s="267"/>
      <c r="K163" s="267"/>
      <c r="L163" s="267"/>
      <c r="M163" s="267"/>
      <c r="N163" s="269">
        <f>N164</f>
        <v>0</v>
      </c>
      <c r="O163" s="267">
        <f t="shared" si="4"/>
        <v>0</v>
      </c>
      <c r="P163" s="267" t="e">
        <f t="shared" si="5"/>
        <v>#DIV/0!</v>
      </c>
    </row>
    <row r="164" spans="1:16" s="17" customFormat="1" ht="75.75" customHeight="1" hidden="1">
      <c r="A164" s="151"/>
      <c r="B164" s="148" t="s">
        <v>125</v>
      </c>
      <c r="C164" s="148">
        <v>992</v>
      </c>
      <c r="D164" s="149" t="s">
        <v>36</v>
      </c>
      <c r="E164" s="149" t="s">
        <v>34</v>
      </c>
      <c r="F164" s="149" t="s">
        <v>158</v>
      </c>
      <c r="G164" s="149" t="s">
        <v>128</v>
      </c>
      <c r="H164" s="269">
        <v>0</v>
      </c>
      <c r="I164" s="267"/>
      <c r="J164" s="267"/>
      <c r="K164" s="267"/>
      <c r="L164" s="267"/>
      <c r="M164" s="267"/>
      <c r="N164" s="269">
        <v>0</v>
      </c>
      <c r="O164" s="267">
        <f t="shared" si="4"/>
        <v>0</v>
      </c>
      <c r="P164" s="267" t="e">
        <f t="shared" si="5"/>
        <v>#DIV/0!</v>
      </c>
    </row>
    <row r="165" spans="1:16" s="17" customFormat="1" ht="21.75" customHeight="1" hidden="1">
      <c r="A165" s="151"/>
      <c r="B165" s="148" t="s">
        <v>124</v>
      </c>
      <c r="C165" s="148">
        <v>992</v>
      </c>
      <c r="D165" s="149" t="s">
        <v>36</v>
      </c>
      <c r="E165" s="149" t="s">
        <v>34</v>
      </c>
      <c r="F165" s="149" t="s">
        <v>126</v>
      </c>
      <c r="G165" s="149"/>
      <c r="H165" s="269">
        <f>H166</f>
        <v>0</v>
      </c>
      <c r="I165" s="267"/>
      <c r="J165" s="267"/>
      <c r="K165" s="267"/>
      <c r="L165" s="267"/>
      <c r="M165" s="267"/>
      <c r="N165" s="269">
        <f>N166</f>
        <v>0</v>
      </c>
      <c r="O165" s="267">
        <f t="shared" si="4"/>
        <v>0</v>
      </c>
      <c r="P165" s="267" t="e">
        <f t="shared" si="5"/>
        <v>#DIV/0!</v>
      </c>
    </row>
    <row r="166" spans="1:16" s="17" customFormat="1" ht="54.75" customHeight="1" hidden="1">
      <c r="A166" s="151"/>
      <c r="B166" s="148" t="s">
        <v>144</v>
      </c>
      <c r="C166" s="148">
        <v>992</v>
      </c>
      <c r="D166" s="149" t="s">
        <v>36</v>
      </c>
      <c r="E166" s="149" t="s">
        <v>34</v>
      </c>
      <c r="F166" s="149" t="s">
        <v>127</v>
      </c>
      <c r="G166" s="149"/>
      <c r="H166" s="269">
        <f>H167</f>
        <v>0</v>
      </c>
      <c r="I166" s="267"/>
      <c r="J166" s="267"/>
      <c r="K166" s="267"/>
      <c r="L166" s="267"/>
      <c r="M166" s="267"/>
      <c r="N166" s="269">
        <f>N167</f>
        <v>0</v>
      </c>
      <c r="O166" s="267">
        <f t="shared" si="4"/>
        <v>0</v>
      </c>
      <c r="P166" s="267" t="e">
        <f t="shared" si="5"/>
        <v>#DIV/0!</v>
      </c>
    </row>
    <row r="167" spans="1:16" s="17" customFormat="1" ht="55.5" customHeight="1" hidden="1">
      <c r="A167" s="151"/>
      <c r="B167" s="148" t="s">
        <v>125</v>
      </c>
      <c r="C167" s="148">
        <v>992</v>
      </c>
      <c r="D167" s="149" t="s">
        <v>36</v>
      </c>
      <c r="E167" s="149" t="s">
        <v>34</v>
      </c>
      <c r="F167" s="149" t="s">
        <v>127</v>
      </c>
      <c r="G167" s="149" t="s">
        <v>128</v>
      </c>
      <c r="H167" s="269">
        <v>0</v>
      </c>
      <c r="I167" s="267"/>
      <c r="J167" s="267"/>
      <c r="K167" s="267"/>
      <c r="L167" s="267"/>
      <c r="M167" s="267"/>
      <c r="N167" s="269">
        <v>0</v>
      </c>
      <c r="O167" s="267">
        <f t="shared" si="4"/>
        <v>0</v>
      </c>
      <c r="P167" s="267" t="e">
        <f t="shared" si="5"/>
        <v>#DIV/0!</v>
      </c>
    </row>
    <row r="168" spans="1:16" s="17" customFormat="1" ht="54" customHeight="1" hidden="1">
      <c r="A168" s="151"/>
      <c r="B168" s="148" t="s">
        <v>370</v>
      </c>
      <c r="C168" s="148">
        <v>992</v>
      </c>
      <c r="D168" s="149" t="s">
        <v>36</v>
      </c>
      <c r="E168" s="149" t="s">
        <v>34</v>
      </c>
      <c r="F168" s="149" t="s">
        <v>397</v>
      </c>
      <c r="G168" s="149"/>
      <c r="H168" s="269">
        <f>H169</f>
        <v>0</v>
      </c>
      <c r="I168" s="267"/>
      <c r="J168" s="267"/>
      <c r="K168" s="267"/>
      <c r="L168" s="267"/>
      <c r="M168" s="267"/>
      <c r="N168" s="269">
        <f>N169</f>
        <v>0</v>
      </c>
      <c r="O168" s="267">
        <f t="shared" si="4"/>
        <v>0</v>
      </c>
      <c r="P168" s="267" t="e">
        <f t="shared" si="5"/>
        <v>#DIV/0!</v>
      </c>
    </row>
    <row r="169" spans="1:16" s="17" customFormat="1" ht="40.5" customHeight="1" hidden="1">
      <c r="A169" s="151"/>
      <c r="B169" s="148" t="s">
        <v>371</v>
      </c>
      <c r="C169" s="148">
        <v>992</v>
      </c>
      <c r="D169" s="149" t="s">
        <v>36</v>
      </c>
      <c r="E169" s="149" t="s">
        <v>34</v>
      </c>
      <c r="F169" s="149" t="s">
        <v>471</v>
      </c>
      <c r="G169" s="149"/>
      <c r="H169" s="269">
        <f>H170</f>
        <v>0</v>
      </c>
      <c r="I169" s="267"/>
      <c r="J169" s="267"/>
      <c r="K169" s="267"/>
      <c r="L169" s="267"/>
      <c r="M169" s="267"/>
      <c r="N169" s="269">
        <f>N170</f>
        <v>0</v>
      </c>
      <c r="O169" s="267">
        <f t="shared" si="4"/>
        <v>0</v>
      </c>
      <c r="P169" s="267" t="e">
        <f t="shared" si="5"/>
        <v>#DIV/0!</v>
      </c>
    </row>
    <row r="170" spans="1:16" s="17" customFormat="1" ht="106.5" customHeight="1" hidden="1">
      <c r="A170" s="151"/>
      <c r="B170" s="148" t="s">
        <v>159</v>
      </c>
      <c r="C170" s="148">
        <v>992</v>
      </c>
      <c r="D170" s="149" t="s">
        <v>36</v>
      </c>
      <c r="E170" s="149" t="s">
        <v>34</v>
      </c>
      <c r="F170" s="149" t="s">
        <v>472</v>
      </c>
      <c r="G170" s="149"/>
      <c r="H170" s="269">
        <f>H171+H172</f>
        <v>0</v>
      </c>
      <c r="I170" s="267"/>
      <c r="J170" s="267"/>
      <c r="K170" s="267"/>
      <c r="L170" s="267"/>
      <c r="M170" s="267"/>
      <c r="N170" s="269">
        <f>N171+N172</f>
        <v>0</v>
      </c>
      <c r="O170" s="267">
        <f t="shared" si="4"/>
        <v>0</v>
      </c>
      <c r="P170" s="267" t="e">
        <f t="shared" si="5"/>
        <v>#DIV/0!</v>
      </c>
    </row>
    <row r="171" spans="1:16" s="17" customFormat="1" ht="71.25" customHeight="1" hidden="1">
      <c r="A171" s="151"/>
      <c r="B171" s="148" t="s">
        <v>467</v>
      </c>
      <c r="C171" s="148">
        <v>992</v>
      </c>
      <c r="D171" s="149" t="s">
        <v>36</v>
      </c>
      <c r="E171" s="149" t="s">
        <v>34</v>
      </c>
      <c r="F171" s="149" t="s">
        <v>472</v>
      </c>
      <c r="G171" s="149" t="s">
        <v>210</v>
      </c>
      <c r="H171" s="269">
        <v>0</v>
      </c>
      <c r="I171" s="267"/>
      <c r="J171" s="267"/>
      <c r="K171" s="267"/>
      <c r="L171" s="267"/>
      <c r="M171" s="267"/>
      <c r="N171" s="269">
        <v>0</v>
      </c>
      <c r="O171" s="267">
        <f t="shared" si="4"/>
        <v>0</v>
      </c>
      <c r="P171" s="267" t="e">
        <f t="shared" si="5"/>
        <v>#DIV/0!</v>
      </c>
    </row>
    <row r="172" spans="1:16" s="17" customFormat="1" ht="72.75" customHeight="1" hidden="1">
      <c r="A172" s="151"/>
      <c r="B172" s="148" t="s">
        <v>372</v>
      </c>
      <c r="C172" s="148">
        <v>992</v>
      </c>
      <c r="D172" s="149" t="s">
        <v>36</v>
      </c>
      <c r="E172" s="149" t="s">
        <v>34</v>
      </c>
      <c r="F172" s="149" t="s">
        <v>472</v>
      </c>
      <c r="G172" s="149" t="s">
        <v>237</v>
      </c>
      <c r="H172" s="269"/>
      <c r="I172" s="267"/>
      <c r="J172" s="267"/>
      <c r="K172" s="267"/>
      <c r="L172" s="267"/>
      <c r="M172" s="267"/>
      <c r="N172" s="269"/>
      <c r="O172" s="267">
        <f t="shared" si="4"/>
        <v>0</v>
      </c>
      <c r="P172" s="267" t="e">
        <f t="shared" si="5"/>
        <v>#DIV/0!</v>
      </c>
    </row>
    <row r="173" spans="1:16" s="17" customFormat="1" ht="56.25" customHeight="1" hidden="1">
      <c r="A173" s="151"/>
      <c r="B173" s="148" t="s">
        <v>370</v>
      </c>
      <c r="C173" s="148">
        <v>992</v>
      </c>
      <c r="D173" s="149" t="s">
        <v>36</v>
      </c>
      <c r="E173" s="149" t="s">
        <v>34</v>
      </c>
      <c r="F173" s="149" t="s">
        <v>397</v>
      </c>
      <c r="G173" s="149"/>
      <c r="H173" s="269">
        <f>H174</f>
        <v>0</v>
      </c>
      <c r="I173" s="267"/>
      <c r="J173" s="267"/>
      <c r="K173" s="267"/>
      <c r="L173" s="267"/>
      <c r="M173" s="267"/>
      <c r="N173" s="269">
        <f>N174</f>
        <v>0</v>
      </c>
      <c r="O173" s="267">
        <f t="shared" si="4"/>
        <v>0</v>
      </c>
      <c r="P173" s="267" t="e">
        <f t="shared" si="5"/>
        <v>#DIV/0!</v>
      </c>
    </row>
    <row r="174" spans="1:16" s="17" customFormat="1" ht="42" customHeight="1" hidden="1">
      <c r="A174" s="151"/>
      <c r="B174" s="197" t="s">
        <v>473</v>
      </c>
      <c r="C174" s="148">
        <v>992</v>
      </c>
      <c r="D174" s="149" t="s">
        <v>36</v>
      </c>
      <c r="E174" s="149" t="s">
        <v>34</v>
      </c>
      <c r="F174" s="149" t="s">
        <v>471</v>
      </c>
      <c r="G174" s="149"/>
      <c r="H174" s="269">
        <f>H183+H185</f>
        <v>0</v>
      </c>
      <c r="I174" s="267"/>
      <c r="J174" s="267"/>
      <c r="K174" s="267"/>
      <c r="L174" s="267"/>
      <c r="M174" s="267"/>
      <c r="N174" s="269">
        <f>N183+N185</f>
        <v>0</v>
      </c>
      <c r="O174" s="267">
        <f t="shared" si="4"/>
        <v>0</v>
      </c>
      <c r="P174" s="267" t="e">
        <f t="shared" si="5"/>
        <v>#DIV/0!</v>
      </c>
    </row>
    <row r="175" spans="1:16" s="17" customFormat="1" ht="73.5" customHeight="1" hidden="1">
      <c r="A175" s="151"/>
      <c r="B175" s="196" t="s">
        <v>159</v>
      </c>
      <c r="C175" s="148">
        <v>992</v>
      </c>
      <c r="D175" s="149" t="s">
        <v>36</v>
      </c>
      <c r="E175" s="149" t="s">
        <v>34</v>
      </c>
      <c r="F175" s="149" t="s">
        <v>472</v>
      </c>
      <c r="G175" s="149"/>
      <c r="H175" s="269">
        <f>H176</f>
        <v>0</v>
      </c>
      <c r="I175" s="267"/>
      <c r="J175" s="267"/>
      <c r="K175" s="267"/>
      <c r="L175" s="267"/>
      <c r="M175" s="267"/>
      <c r="N175" s="267"/>
      <c r="O175" s="267">
        <f t="shared" si="4"/>
        <v>0</v>
      </c>
      <c r="P175" s="267" t="e">
        <f t="shared" si="5"/>
        <v>#DIV/0!</v>
      </c>
    </row>
    <row r="176" spans="1:16" s="17" customFormat="1" ht="51.75" customHeight="1" hidden="1">
      <c r="A176" s="151"/>
      <c r="B176" s="197" t="s">
        <v>491</v>
      </c>
      <c r="C176" s="148">
        <v>992</v>
      </c>
      <c r="D176" s="149" t="s">
        <v>36</v>
      </c>
      <c r="E176" s="149" t="s">
        <v>34</v>
      </c>
      <c r="F176" s="149" t="s">
        <v>472</v>
      </c>
      <c r="G176" s="149" t="s">
        <v>237</v>
      </c>
      <c r="H176" s="269"/>
      <c r="I176" s="267"/>
      <c r="J176" s="267"/>
      <c r="K176" s="267"/>
      <c r="L176" s="267"/>
      <c r="M176" s="267"/>
      <c r="N176" s="267"/>
      <c r="O176" s="267">
        <f t="shared" si="4"/>
        <v>0</v>
      </c>
      <c r="P176" s="267" t="e">
        <f t="shared" si="5"/>
        <v>#DIV/0!</v>
      </c>
    </row>
    <row r="177" spans="1:16" s="17" customFormat="1" ht="0.75" customHeight="1" hidden="1">
      <c r="A177" s="151"/>
      <c r="B177" s="196" t="s">
        <v>511</v>
      </c>
      <c r="C177" s="148">
        <v>992</v>
      </c>
      <c r="D177" s="149" t="s">
        <v>36</v>
      </c>
      <c r="E177" s="149" t="s">
        <v>34</v>
      </c>
      <c r="F177" s="149" t="s">
        <v>520</v>
      </c>
      <c r="G177" s="149"/>
      <c r="H177" s="269">
        <f>H178</f>
        <v>0</v>
      </c>
      <c r="I177" s="267"/>
      <c r="J177" s="267"/>
      <c r="K177" s="267"/>
      <c r="L177" s="267"/>
      <c r="M177" s="267"/>
      <c r="N177" s="267"/>
      <c r="O177" s="267">
        <f t="shared" si="4"/>
        <v>0</v>
      </c>
      <c r="P177" s="267" t="e">
        <f t="shared" si="5"/>
        <v>#DIV/0!</v>
      </c>
    </row>
    <row r="178" spans="1:16" s="17" customFormat="1" ht="52.5" customHeight="1" hidden="1">
      <c r="A178" s="151"/>
      <c r="B178" s="197" t="s">
        <v>491</v>
      </c>
      <c r="C178" s="148">
        <v>992</v>
      </c>
      <c r="D178" s="149" t="s">
        <v>36</v>
      </c>
      <c r="E178" s="149" t="s">
        <v>34</v>
      </c>
      <c r="F178" s="149" t="s">
        <v>520</v>
      </c>
      <c r="G178" s="149" t="s">
        <v>237</v>
      </c>
      <c r="H178" s="269">
        <v>0</v>
      </c>
      <c r="I178" s="267"/>
      <c r="J178" s="267"/>
      <c r="K178" s="267"/>
      <c r="L178" s="267"/>
      <c r="M178" s="267"/>
      <c r="N178" s="267"/>
      <c r="O178" s="267">
        <f t="shared" si="4"/>
        <v>0</v>
      </c>
      <c r="P178" s="267" t="e">
        <f t="shared" si="5"/>
        <v>#DIV/0!</v>
      </c>
    </row>
    <row r="179" spans="1:16" s="17" customFormat="1" ht="93" customHeight="1" hidden="1">
      <c r="A179" s="151"/>
      <c r="B179" s="93" t="s">
        <v>512</v>
      </c>
      <c r="C179" s="148">
        <v>992</v>
      </c>
      <c r="D179" s="149" t="s">
        <v>36</v>
      </c>
      <c r="E179" s="149" t="s">
        <v>34</v>
      </c>
      <c r="F179" s="149" t="s">
        <v>513</v>
      </c>
      <c r="G179" s="149"/>
      <c r="H179" s="269">
        <f>H180</f>
        <v>0</v>
      </c>
      <c r="I179" s="267"/>
      <c r="J179" s="267"/>
      <c r="K179" s="267"/>
      <c r="L179" s="267"/>
      <c r="M179" s="267"/>
      <c r="N179" s="267"/>
      <c r="O179" s="267">
        <f t="shared" si="4"/>
        <v>0</v>
      </c>
      <c r="P179" s="267" t="e">
        <f t="shared" si="5"/>
        <v>#DIV/0!</v>
      </c>
    </row>
    <row r="180" spans="1:16" s="17" customFormat="1" ht="52.5" customHeight="1" hidden="1">
      <c r="A180" s="151"/>
      <c r="B180" s="197" t="s">
        <v>491</v>
      </c>
      <c r="C180" s="148">
        <v>992</v>
      </c>
      <c r="D180" s="149" t="s">
        <v>36</v>
      </c>
      <c r="E180" s="149" t="s">
        <v>34</v>
      </c>
      <c r="F180" s="149" t="s">
        <v>513</v>
      </c>
      <c r="G180" s="149" t="s">
        <v>237</v>
      </c>
      <c r="H180" s="269">
        <v>0</v>
      </c>
      <c r="I180" s="267"/>
      <c r="J180" s="267"/>
      <c r="K180" s="267"/>
      <c r="L180" s="267"/>
      <c r="M180" s="267"/>
      <c r="N180" s="267"/>
      <c r="O180" s="267">
        <f t="shared" si="4"/>
        <v>0</v>
      </c>
      <c r="P180" s="267" t="e">
        <f t="shared" si="5"/>
        <v>#DIV/0!</v>
      </c>
    </row>
    <row r="181" spans="1:16" s="17" customFormat="1" ht="2.25" customHeight="1" hidden="1">
      <c r="A181" s="151"/>
      <c r="B181" s="197" t="s">
        <v>250</v>
      </c>
      <c r="C181" s="148">
        <v>992</v>
      </c>
      <c r="D181" s="149" t="s">
        <v>36</v>
      </c>
      <c r="E181" s="149" t="s">
        <v>34</v>
      </c>
      <c r="F181" s="149" t="s">
        <v>526</v>
      </c>
      <c r="G181" s="149"/>
      <c r="H181" s="269">
        <f>H182</f>
        <v>0</v>
      </c>
      <c r="I181" s="267"/>
      <c r="J181" s="267"/>
      <c r="K181" s="267"/>
      <c r="L181" s="267"/>
      <c r="M181" s="267"/>
      <c r="N181" s="267"/>
      <c r="O181" s="267">
        <f t="shared" si="4"/>
        <v>0</v>
      </c>
      <c r="P181" s="267" t="e">
        <f t="shared" si="5"/>
        <v>#DIV/0!</v>
      </c>
    </row>
    <row r="182" spans="1:16" s="17" customFormat="1" ht="38.25" customHeight="1" hidden="1">
      <c r="A182" s="151"/>
      <c r="B182" s="148" t="s">
        <v>211</v>
      </c>
      <c r="C182" s="148">
        <v>992</v>
      </c>
      <c r="D182" s="149" t="s">
        <v>36</v>
      </c>
      <c r="E182" s="149" t="s">
        <v>34</v>
      </c>
      <c r="F182" s="149" t="s">
        <v>526</v>
      </c>
      <c r="G182" s="149" t="s">
        <v>210</v>
      </c>
      <c r="H182" s="269">
        <v>0</v>
      </c>
      <c r="I182" s="267"/>
      <c r="J182" s="267"/>
      <c r="K182" s="267"/>
      <c r="L182" s="267"/>
      <c r="M182" s="267"/>
      <c r="N182" s="267"/>
      <c r="O182" s="267">
        <f t="shared" si="4"/>
        <v>0</v>
      </c>
      <c r="P182" s="267" t="e">
        <f t="shared" si="5"/>
        <v>#DIV/0!</v>
      </c>
    </row>
    <row r="183" spans="1:16" s="17" customFormat="1" ht="91.5" customHeight="1" hidden="1">
      <c r="A183" s="151"/>
      <c r="B183" s="196" t="s">
        <v>511</v>
      </c>
      <c r="C183" s="148">
        <v>992</v>
      </c>
      <c r="D183" s="149" t="s">
        <v>36</v>
      </c>
      <c r="E183" s="149" t="s">
        <v>34</v>
      </c>
      <c r="F183" s="149" t="s">
        <v>520</v>
      </c>
      <c r="G183" s="149"/>
      <c r="H183" s="269">
        <f>H184</f>
        <v>0</v>
      </c>
      <c r="I183" s="267"/>
      <c r="J183" s="267"/>
      <c r="K183" s="267"/>
      <c r="L183" s="267"/>
      <c r="M183" s="267"/>
      <c r="N183" s="267">
        <f>N184</f>
        <v>0</v>
      </c>
      <c r="O183" s="267">
        <f t="shared" si="4"/>
        <v>0</v>
      </c>
      <c r="P183" s="267" t="e">
        <f t="shared" si="5"/>
        <v>#DIV/0!</v>
      </c>
    </row>
    <row r="184" spans="1:16" s="17" customFormat="1" ht="57" customHeight="1" hidden="1">
      <c r="A184" s="151"/>
      <c r="B184" s="197" t="s">
        <v>491</v>
      </c>
      <c r="C184" s="148">
        <v>992</v>
      </c>
      <c r="D184" s="149" t="s">
        <v>36</v>
      </c>
      <c r="E184" s="149" t="s">
        <v>34</v>
      </c>
      <c r="F184" s="149" t="s">
        <v>520</v>
      </c>
      <c r="G184" s="149" t="s">
        <v>237</v>
      </c>
      <c r="H184" s="269"/>
      <c r="I184" s="267"/>
      <c r="J184" s="267"/>
      <c r="K184" s="267"/>
      <c r="L184" s="267"/>
      <c r="M184" s="267"/>
      <c r="N184" s="267"/>
      <c r="O184" s="267">
        <f t="shared" si="4"/>
        <v>0</v>
      </c>
      <c r="P184" s="267" t="e">
        <f t="shared" si="5"/>
        <v>#DIV/0!</v>
      </c>
    </row>
    <row r="185" spans="1:16" s="17" customFormat="1" ht="57" customHeight="1" hidden="1">
      <c r="A185" s="151"/>
      <c r="B185" s="197" t="s">
        <v>573</v>
      </c>
      <c r="C185" s="148">
        <v>992</v>
      </c>
      <c r="D185" s="149" t="s">
        <v>36</v>
      </c>
      <c r="E185" s="149" t="s">
        <v>34</v>
      </c>
      <c r="F185" s="149" t="s">
        <v>574</v>
      </c>
      <c r="G185" s="149"/>
      <c r="H185" s="269">
        <f>H186</f>
        <v>0</v>
      </c>
      <c r="I185" s="267"/>
      <c r="J185" s="267"/>
      <c r="K185" s="267"/>
      <c r="L185" s="267"/>
      <c r="M185" s="267"/>
      <c r="N185" s="267">
        <f>N186</f>
        <v>0</v>
      </c>
      <c r="O185" s="267">
        <f t="shared" si="4"/>
        <v>0</v>
      </c>
      <c r="P185" s="267" t="e">
        <f t="shared" si="5"/>
        <v>#DIV/0!</v>
      </c>
    </row>
    <row r="186" spans="1:16" s="17" customFormat="1" ht="57" customHeight="1" hidden="1">
      <c r="A186" s="151"/>
      <c r="B186" s="197" t="s">
        <v>491</v>
      </c>
      <c r="C186" s="148">
        <v>992</v>
      </c>
      <c r="D186" s="149" t="s">
        <v>36</v>
      </c>
      <c r="E186" s="149" t="s">
        <v>34</v>
      </c>
      <c r="F186" s="149" t="s">
        <v>574</v>
      </c>
      <c r="G186" s="149" t="s">
        <v>237</v>
      </c>
      <c r="H186" s="269"/>
      <c r="I186" s="267"/>
      <c r="J186" s="267"/>
      <c r="K186" s="267"/>
      <c r="L186" s="267"/>
      <c r="M186" s="267"/>
      <c r="N186" s="267"/>
      <c r="O186" s="267">
        <f t="shared" si="4"/>
        <v>0</v>
      </c>
      <c r="P186" s="267" t="e">
        <f t="shared" si="5"/>
        <v>#DIV/0!</v>
      </c>
    </row>
    <row r="187" spans="1:16" s="17" customFormat="1" ht="58.5" customHeight="1">
      <c r="A187" s="151"/>
      <c r="B187" s="148" t="s">
        <v>545</v>
      </c>
      <c r="C187" s="148">
        <v>992</v>
      </c>
      <c r="D187" s="149" t="s">
        <v>36</v>
      </c>
      <c r="E187" s="149" t="s">
        <v>34</v>
      </c>
      <c r="F187" s="149" t="s">
        <v>544</v>
      </c>
      <c r="G187" s="149"/>
      <c r="H187" s="269">
        <f>H188+H190</f>
        <v>1194684.07</v>
      </c>
      <c r="I187" s="267"/>
      <c r="J187" s="267"/>
      <c r="K187" s="267"/>
      <c r="L187" s="267"/>
      <c r="M187" s="267"/>
      <c r="N187" s="269">
        <f>N188+N190</f>
        <v>1176942.02</v>
      </c>
      <c r="O187" s="267">
        <f t="shared" si="4"/>
        <v>-17742.050000000047</v>
      </c>
      <c r="P187" s="267">
        <f t="shared" si="5"/>
        <v>98.51491700228328</v>
      </c>
    </row>
    <row r="188" spans="1:16" s="17" customFormat="1" ht="38.25" customHeight="1">
      <c r="A188" s="151"/>
      <c r="B188" s="148" t="s">
        <v>250</v>
      </c>
      <c r="C188" s="148">
        <v>992</v>
      </c>
      <c r="D188" s="149" t="s">
        <v>36</v>
      </c>
      <c r="E188" s="149" t="s">
        <v>34</v>
      </c>
      <c r="F188" s="149" t="s">
        <v>527</v>
      </c>
      <c r="G188" s="149"/>
      <c r="H188" s="269">
        <f>H189</f>
        <v>48000</v>
      </c>
      <c r="I188" s="267"/>
      <c r="J188" s="267"/>
      <c r="K188" s="267"/>
      <c r="L188" s="267"/>
      <c r="M188" s="267"/>
      <c r="N188" s="267">
        <f>N189</f>
        <v>32000</v>
      </c>
      <c r="O188" s="267">
        <f t="shared" si="4"/>
        <v>-16000</v>
      </c>
      <c r="P188" s="267">
        <f t="shared" si="5"/>
        <v>66.66666666666666</v>
      </c>
    </row>
    <row r="189" spans="1:16" s="17" customFormat="1" ht="54.75" customHeight="1">
      <c r="A189" s="151"/>
      <c r="B189" s="148" t="s">
        <v>493</v>
      </c>
      <c r="C189" s="148">
        <v>992</v>
      </c>
      <c r="D189" s="149" t="s">
        <v>36</v>
      </c>
      <c r="E189" s="149" t="s">
        <v>34</v>
      </c>
      <c r="F189" s="149" t="s">
        <v>527</v>
      </c>
      <c r="G189" s="149" t="s">
        <v>210</v>
      </c>
      <c r="H189" s="269">
        <v>48000</v>
      </c>
      <c r="I189" s="267"/>
      <c r="J189" s="267"/>
      <c r="K189" s="267"/>
      <c r="L189" s="267"/>
      <c r="M189" s="267"/>
      <c r="N189" s="267">
        <v>32000</v>
      </c>
      <c r="O189" s="267">
        <f t="shared" si="4"/>
        <v>-16000</v>
      </c>
      <c r="P189" s="267">
        <f t="shared" si="5"/>
        <v>66.66666666666666</v>
      </c>
    </row>
    <row r="190" spans="1:16" s="17" customFormat="1" ht="18.75">
      <c r="A190" s="151"/>
      <c r="B190" s="148" t="str">
        <f>B207</f>
        <v>Иные бюджетные ассигнования</v>
      </c>
      <c r="C190" s="148">
        <v>992</v>
      </c>
      <c r="D190" s="149" t="s">
        <v>575</v>
      </c>
      <c r="E190" s="149" t="s">
        <v>34</v>
      </c>
      <c r="F190" s="149" t="s">
        <v>527</v>
      </c>
      <c r="G190" s="149" t="s">
        <v>212</v>
      </c>
      <c r="H190" s="269">
        <v>1146684.07</v>
      </c>
      <c r="I190" s="267"/>
      <c r="J190" s="267"/>
      <c r="K190" s="267"/>
      <c r="L190" s="267"/>
      <c r="M190" s="267"/>
      <c r="N190" s="267">
        <v>1144942.02</v>
      </c>
      <c r="O190" s="267">
        <f t="shared" si="4"/>
        <v>-1742.0500000000466</v>
      </c>
      <c r="P190" s="267">
        <f t="shared" si="5"/>
        <v>99.84807934063302</v>
      </c>
    </row>
    <row r="191" spans="1:16" s="17" customFormat="1" ht="56.25">
      <c r="A191" s="151"/>
      <c r="B191" s="148" t="s">
        <v>226</v>
      </c>
      <c r="C191" s="148">
        <v>992</v>
      </c>
      <c r="D191" s="149" t="s">
        <v>36</v>
      </c>
      <c r="E191" s="149" t="s">
        <v>34</v>
      </c>
      <c r="F191" s="149" t="s">
        <v>429</v>
      </c>
      <c r="G191" s="149"/>
      <c r="H191" s="269">
        <f>H192</f>
        <v>30000</v>
      </c>
      <c r="I191" s="267"/>
      <c r="J191" s="267"/>
      <c r="K191" s="267"/>
      <c r="L191" s="267"/>
      <c r="M191" s="267"/>
      <c r="N191" s="267">
        <f>N192</f>
        <v>30000</v>
      </c>
      <c r="O191" s="267">
        <f>N191-H191</f>
        <v>0</v>
      </c>
      <c r="P191" s="267">
        <f>N191/H191*100</f>
        <v>100</v>
      </c>
    </row>
    <row r="192" spans="1:16" s="17" customFormat="1" ht="37.5">
      <c r="A192" s="151"/>
      <c r="B192" s="148" t="s">
        <v>369</v>
      </c>
      <c r="C192" s="148">
        <v>992</v>
      </c>
      <c r="D192" s="149" t="s">
        <v>36</v>
      </c>
      <c r="E192" s="149" t="s">
        <v>34</v>
      </c>
      <c r="F192" s="149" t="s">
        <v>430</v>
      </c>
      <c r="G192" s="149"/>
      <c r="H192" s="269">
        <f>H193</f>
        <v>30000</v>
      </c>
      <c r="I192" s="267"/>
      <c r="J192" s="267"/>
      <c r="K192" s="267"/>
      <c r="L192" s="267"/>
      <c r="M192" s="267"/>
      <c r="N192" s="267">
        <f>N193</f>
        <v>30000</v>
      </c>
      <c r="O192" s="267">
        <f>N192-H192</f>
        <v>0</v>
      </c>
      <c r="P192" s="267">
        <f>N192/H192*100</f>
        <v>100</v>
      </c>
    </row>
    <row r="193" spans="1:16" s="17" customFormat="1" ht="18.75">
      <c r="A193" s="151"/>
      <c r="B193" s="148" t="s">
        <v>308</v>
      </c>
      <c r="C193" s="148">
        <v>992</v>
      </c>
      <c r="D193" s="149" t="s">
        <v>36</v>
      </c>
      <c r="E193" s="149" t="s">
        <v>34</v>
      </c>
      <c r="F193" s="149" t="s">
        <v>430</v>
      </c>
      <c r="G193" s="149" t="s">
        <v>307</v>
      </c>
      <c r="H193" s="269">
        <v>30000</v>
      </c>
      <c r="I193" s="267"/>
      <c r="J193" s="267"/>
      <c r="K193" s="267"/>
      <c r="L193" s="267"/>
      <c r="M193" s="267"/>
      <c r="N193" s="267">
        <v>30000</v>
      </c>
      <c r="O193" s="267">
        <f>N193-H193</f>
        <v>0</v>
      </c>
      <c r="P193" s="267">
        <f>N193/H193*100</f>
        <v>100</v>
      </c>
    </row>
    <row r="194" spans="1:16" s="17" customFormat="1" ht="18.75" hidden="1">
      <c r="A194" s="151"/>
      <c r="B194" s="148"/>
      <c r="C194" s="148"/>
      <c r="D194" s="149"/>
      <c r="E194" s="149"/>
      <c r="F194" s="149"/>
      <c r="G194" s="149"/>
      <c r="H194" s="269"/>
      <c r="I194" s="267"/>
      <c r="J194" s="267"/>
      <c r="K194" s="267"/>
      <c r="L194" s="267"/>
      <c r="M194" s="267"/>
      <c r="N194" s="267"/>
      <c r="O194" s="267"/>
      <c r="P194" s="267"/>
    </row>
    <row r="195" spans="1:16" s="17" customFormat="1" ht="19.5" customHeight="1">
      <c r="A195" s="37"/>
      <c r="B195" s="148" t="s">
        <v>61</v>
      </c>
      <c r="C195" s="148">
        <v>992</v>
      </c>
      <c r="D195" s="149" t="s">
        <v>36</v>
      </c>
      <c r="E195" s="149" t="s">
        <v>47</v>
      </c>
      <c r="F195" s="149"/>
      <c r="G195" s="149"/>
      <c r="H195" s="269">
        <f>H196+H224+H229</f>
        <v>4598100</v>
      </c>
      <c r="I195" s="267"/>
      <c r="J195" s="267"/>
      <c r="K195" s="267"/>
      <c r="L195" s="267"/>
      <c r="M195" s="267"/>
      <c r="N195" s="269">
        <f>N196+N224+N229</f>
        <v>4545011.33</v>
      </c>
      <c r="O195" s="267">
        <f t="shared" si="4"/>
        <v>-53088.669999999925</v>
      </c>
      <c r="P195" s="267">
        <f t="shared" si="5"/>
        <v>98.84542158717731</v>
      </c>
    </row>
    <row r="196" spans="1:16" s="17" customFormat="1" ht="18.75">
      <c r="A196" s="151"/>
      <c r="B196" s="148" t="s">
        <v>344</v>
      </c>
      <c r="C196" s="148">
        <v>992</v>
      </c>
      <c r="D196" s="149" t="s">
        <v>36</v>
      </c>
      <c r="E196" s="149" t="s">
        <v>47</v>
      </c>
      <c r="F196" s="149" t="s">
        <v>399</v>
      </c>
      <c r="G196" s="149"/>
      <c r="H196" s="269">
        <f>H203+H205+H227</f>
        <v>438300</v>
      </c>
      <c r="I196" s="267"/>
      <c r="J196" s="267"/>
      <c r="K196" s="267"/>
      <c r="L196" s="267"/>
      <c r="M196" s="267"/>
      <c r="N196" s="269">
        <f>N197+N201+N205+N208+N203</f>
        <v>393789.16</v>
      </c>
      <c r="O196" s="267">
        <f t="shared" si="4"/>
        <v>-44510.840000000026</v>
      </c>
      <c r="P196" s="267">
        <f t="shared" si="5"/>
        <v>89.84466347250742</v>
      </c>
    </row>
    <row r="197" spans="1:16" s="17" customFormat="1" ht="35.25" customHeight="1" hidden="1">
      <c r="A197" s="151"/>
      <c r="B197" s="259" t="s">
        <v>492</v>
      </c>
      <c r="C197" s="148">
        <v>992</v>
      </c>
      <c r="D197" s="149" t="s">
        <v>36</v>
      </c>
      <c r="E197" s="149" t="s">
        <v>47</v>
      </c>
      <c r="F197" s="149" t="s">
        <v>400</v>
      </c>
      <c r="G197" s="149"/>
      <c r="H197" s="269">
        <f>H198+H200</f>
        <v>0</v>
      </c>
      <c r="I197" s="267"/>
      <c r="J197" s="267"/>
      <c r="K197" s="267"/>
      <c r="L197" s="267"/>
      <c r="M197" s="267"/>
      <c r="N197" s="267">
        <f>N198</f>
        <v>0</v>
      </c>
      <c r="O197" s="267">
        <f t="shared" si="4"/>
        <v>0</v>
      </c>
      <c r="P197" s="267" t="e">
        <f t="shared" si="5"/>
        <v>#DIV/0!</v>
      </c>
    </row>
    <row r="198" spans="1:16" s="17" customFormat="1" ht="51" customHeight="1" hidden="1">
      <c r="A198" s="151"/>
      <c r="B198" s="148" t="s">
        <v>493</v>
      </c>
      <c r="C198" s="148">
        <v>992</v>
      </c>
      <c r="D198" s="149" t="s">
        <v>36</v>
      </c>
      <c r="E198" s="149" t="s">
        <v>47</v>
      </c>
      <c r="F198" s="149" t="s">
        <v>400</v>
      </c>
      <c r="G198" s="149" t="s">
        <v>210</v>
      </c>
      <c r="H198" s="269"/>
      <c r="I198" s="267"/>
      <c r="J198" s="267"/>
      <c r="K198" s="267"/>
      <c r="L198" s="267"/>
      <c r="M198" s="267"/>
      <c r="N198" s="267"/>
      <c r="O198" s="267">
        <f t="shared" si="4"/>
        <v>0</v>
      </c>
      <c r="P198" s="267" t="e">
        <f t="shared" si="5"/>
        <v>#DIV/0!</v>
      </c>
    </row>
    <row r="199" spans="1:16" s="17" customFormat="1" ht="21" customHeight="1" hidden="1">
      <c r="A199" s="151"/>
      <c r="B199" s="197" t="s">
        <v>213</v>
      </c>
      <c r="C199" s="148">
        <v>992</v>
      </c>
      <c r="D199" s="149" t="s">
        <v>36</v>
      </c>
      <c r="E199" s="149" t="s">
        <v>47</v>
      </c>
      <c r="F199" s="149" t="s">
        <v>253</v>
      </c>
      <c r="G199" s="149" t="s">
        <v>212</v>
      </c>
      <c r="H199" s="269">
        <v>0</v>
      </c>
      <c r="I199" s="267"/>
      <c r="J199" s="267"/>
      <c r="K199" s="267"/>
      <c r="L199" s="267"/>
      <c r="M199" s="267"/>
      <c r="N199" s="267"/>
      <c r="O199" s="267">
        <f t="shared" si="4"/>
        <v>0</v>
      </c>
      <c r="P199" s="267" t="e">
        <f t="shared" si="5"/>
        <v>#DIV/0!</v>
      </c>
    </row>
    <row r="200" spans="1:16" s="17" customFormat="1" ht="18" customHeight="1" hidden="1">
      <c r="A200" s="151"/>
      <c r="B200" s="148" t="s">
        <v>213</v>
      </c>
      <c r="C200" s="148">
        <v>992</v>
      </c>
      <c r="D200" s="149" t="s">
        <v>36</v>
      </c>
      <c r="E200" s="149" t="s">
        <v>47</v>
      </c>
      <c r="F200" s="149" t="s">
        <v>400</v>
      </c>
      <c r="G200" s="149" t="s">
        <v>212</v>
      </c>
      <c r="H200" s="269"/>
      <c r="I200" s="267"/>
      <c r="J200" s="267"/>
      <c r="K200" s="267"/>
      <c r="L200" s="267"/>
      <c r="M200" s="267"/>
      <c r="N200" s="267"/>
      <c r="O200" s="267">
        <f t="shared" si="4"/>
        <v>0</v>
      </c>
      <c r="P200" s="267" t="e">
        <f t="shared" si="5"/>
        <v>#DIV/0!</v>
      </c>
    </row>
    <row r="201" spans="1:16" s="17" customFormat="1" ht="37.5" customHeight="1" hidden="1">
      <c r="A201" s="151"/>
      <c r="B201" s="148" t="s">
        <v>141</v>
      </c>
      <c r="C201" s="148">
        <v>992</v>
      </c>
      <c r="D201" s="149" t="s">
        <v>36</v>
      </c>
      <c r="E201" s="149" t="s">
        <v>47</v>
      </c>
      <c r="F201" s="149" t="s">
        <v>422</v>
      </c>
      <c r="G201" s="149"/>
      <c r="H201" s="269">
        <f>H202</f>
        <v>0</v>
      </c>
      <c r="I201" s="267"/>
      <c r="J201" s="267"/>
      <c r="K201" s="267"/>
      <c r="L201" s="267"/>
      <c r="M201" s="267"/>
      <c r="N201" s="267"/>
      <c r="O201" s="267">
        <f t="shared" si="4"/>
        <v>0</v>
      </c>
      <c r="P201" s="267" t="e">
        <f t="shared" si="5"/>
        <v>#DIV/0!</v>
      </c>
    </row>
    <row r="202" spans="1:16" s="17" customFormat="1" ht="37.5" customHeight="1" hidden="1">
      <c r="A202" s="151"/>
      <c r="B202" s="148" t="str">
        <f>B198</f>
        <v>Закупка товаров,работ и услуг для государственных и (муниципальных) нужд</v>
      </c>
      <c r="C202" s="148">
        <v>992</v>
      </c>
      <c r="D202" s="149" t="s">
        <v>36</v>
      </c>
      <c r="E202" s="149" t="s">
        <v>47</v>
      </c>
      <c r="F202" s="149" t="s">
        <v>422</v>
      </c>
      <c r="G202" s="149" t="s">
        <v>210</v>
      </c>
      <c r="H202" s="269"/>
      <c r="I202" s="267"/>
      <c r="J202" s="267"/>
      <c r="K202" s="267"/>
      <c r="L202" s="267"/>
      <c r="M202" s="267"/>
      <c r="N202" s="267"/>
      <c r="O202" s="267">
        <f t="shared" si="4"/>
        <v>0</v>
      </c>
      <c r="P202" s="267" t="e">
        <f t="shared" si="5"/>
        <v>#DIV/0!</v>
      </c>
    </row>
    <row r="203" spans="1:16" s="17" customFormat="1" ht="37.5" customHeight="1">
      <c r="A203" s="151"/>
      <c r="B203" s="148" t="s">
        <v>141</v>
      </c>
      <c r="C203" s="148">
        <v>992</v>
      </c>
      <c r="D203" s="149" t="s">
        <v>36</v>
      </c>
      <c r="E203" s="149" t="s">
        <v>47</v>
      </c>
      <c r="F203" s="149" t="s">
        <v>424</v>
      </c>
      <c r="G203" s="149"/>
      <c r="H203" s="269">
        <f>H204</f>
        <v>11000</v>
      </c>
      <c r="I203" s="267"/>
      <c r="J203" s="267"/>
      <c r="K203" s="267"/>
      <c r="L203" s="267"/>
      <c r="M203" s="267"/>
      <c r="N203" s="267">
        <f>N204</f>
        <v>10860</v>
      </c>
      <c r="O203" s="267">
        <f>N203-H203</f>
        <v>-140</v>
      </c>
      <c r="P203" s="267">
        <f>N203/H203*100</f>
        <v>98.72727272727273</v>
      </c>
    </row>
    <row r="204" spans="1:16" s="17" customFormat="1" ht="37.5" customHeight="1">
      <c r="A204" s="151"/>
      <c r="B204" s="148" t="str">
        <f>B207</f>
        <v>Иные бюджетные ассигнования</v>
      </c>
      <c r="C204" s="148">
        <v>992</v>
      </c>
      <c r="D204" s="149" t="s">
        <v>36</v>
      </c>
      <c r="E204" s="149" t="s">
        <v>47</v>
      </c>
      <c r="F204" s="149" t="s">
        <v>424</v>
      </c>
      <c r="G204" s="149" t="s">
        <v>212</v>
      </c>
      <c r="H204" s="269">
        <v>11000</v>
      </c>
      <c r="I204" s="267"/>
      <c r="J204" s="267"/>
      <c r="K204" s="267"/>
      <c r="L204" s="267"/>
      <c r="M204" s="267"/>
      <c r="N204" s="267">
        <v>10860</v>
      </c>
      <c r="O204" s="267">
        <f>N204-H204</f>
        <v>-140</v>
      </c>
      <c r="P204" s="267">
        <f>N204/H204*100</f>
        <v>98.72727272727273</v>
      </c>
    </row>
    <row r="205" spans="1:16" s="17" customFormat="1" ht="44.25" customHeight="1">
      <c r="A205" s="151"/>
      <c r="B205" s="148" t="s">
        <v>95</v>
      </c>
      <c r="C205" s="148">
        <v>992</v>
      </c>
      <c r="D205" s="149" t="s">
        <v>36</v>
      </c>
      <c r="E205" s="149" t="s">
        <v>47</v>
      </c>
      <c r="F205" s="149" t="s">
        <v>401</v>
      </c>
      <c r="G205" s="149"/>
      <c r="H205" s="269">
        <f>H206+H207</f>
        <v>422300</v>
      </c>
      <c r="I205" s="267"/>
      <c r="J205" s="267"/>
      <c r="K205" s="267"/>
      <c r="L205" s="267"/>
      <c r="M205" s="267"/>
      <c r="N205" s="267">
        <f>N206+N207</f>
        <v>382929.16</v>
      </c>
      <c r="O205" s="267">
        <f t="shared" si="4"/>
        <v>-39370.840000000026</v>
      </c>
      <c r="P205" s="267">
        <f t="shared" si="5"/>
        <v>90.67704475491357</v>
      </c>
    </row>
    <row r="206" spans="1:16" s="17" customFormat="1" ht="60" customHeight="1">
      <c r="A206" s="151"/>
      <c r="B206" s="148" t="str">
        <f>B202</f>
        <v>Закупка товаров,работ и услуг для государственных и (муниципальных) нужд</v>
      </c>
      <c r="C206" s="148">
        <v>992</v>
      </c>
      <c r="D206" s="149" t="s">
        <v>36</v>
      </c>
      <c r="E206" s="149" t="s">
        <v>47</v>
      </c>
      <c r="F206" s="149" t="s">
        <v>401</v>
      </c>
      <c r="G206" s="149" t="s">
        <v>210</v>
      </c>
      <c r="H206" s="269">
        <v>407300</v>
      </c>
      <c r="I206" s="267"/>
      <c r="J206" s="267"/>
      <c r="K206" s="267"/>
      <c r="L206" s="267"/>
      <c r="M206" s="267"/>
      <c r="N206" s="267">
        <v>382929.16</v>
      </c>
      <c r="O206" s="267">
        <f t="shared" si="4"/>
        <v>-24370.840000000026</v>
      </c>
      <c r="P206" s="267">
        <f t="shared" si="5"/>
        <v>94.01648907439233</v>
      </c>
    </row>
    <row r="207" spans="1:16" s="17" customFormat="1" ht="30.75" customHeight="1">
      <c r="A207" s="151"/>
      <c r="B207" s="148" t="s">
        <v>213</v>
      </c>
      <c r="C207" s="148">
        <v>992</v>
      </c>
      <c r="D207" s="149" t="s">
        <v>36</v>
      </c>
      <c r="E207" s="149" t="s">
        <v>47</v>
      </c>
      <c r="F207" s="149" t="s">
        <v>401</v>
      </c>
      <c r="G207" s="149" t="s">
        <v>212</v>
      </c>
      <c r="H207" s="269">
        <v>15000</v>
      </c>
      <c r="I207" s="267"/>
      <c r="J207" s="267"/>
      <c r="K207" s="267"/>
      <c r="L207" s="267"/>
      <c r="M207" s="267"/>
      <c r="N207" s="267">
        <v>0</v>
      </c>
      <c r="O207" s="267">
        <f t="shared" si="4"/>
        <v>-15000</v>
      </c>
      <c r="P207" s="267">
        <f t="shared" si="5"/>
        <v>0</v>
      </c>
    </row>
    <row r="208" spans="1:16" s="17" customFormat="1" ht="24" customHeight="1" hidden="1">
      <c r="A208" s="151"/>
      <c r="B208" s="148" t="s">
        <v>118</v>
      </c>
      <c r="C208" s="148">
        <v>992</v>
      </c>
      <c r="D208" s="149" t="s">
        <v>36</v>
      </c>
      <c r="E208" s="149" t="s">
        <v>47</v>
      </c>
      <c r="F208" s="149" t="s">
        <v>423</v>
      </c>
      <c r="G208" s="149"/>
      <c r="H208" s="269">
        <f>H209</f>
        <v>0</v>
      </c>
      <c r="I208" s="267"/>
      <c r="J208" s="267"/>
      <c r="K208" s="267"/>
      <c r="L208" s="267"/>
      <c r="M208" s="267"/>
      <c r="N208" s="267"/>
      <c r="O208" s="267">
        <f t="shared" si="4"/>
        <v>0</v>
      </c>
      <c r="P208" s="267" t="e">
        <f t="shared" si="5"/>
        <v>#DIV/0!</v>
      </c>
    </row>
    <row r="209" spans="1:16" s="17" customFormat="1" ht="35.25" customHeight="1" hidden="1">
      <c r="A209" s="151"/>
      <c r="B209" s="148" t="str">
        <f>B206</f>
        <v>Закупка товаров,работ и услуг для государственных и (муниципальных) нужд</v>
      </c>
      <c r="C209" s="148">
        <v>992</v>
      </c>
      <c r="D209" s="149" t="s">
        <v>36</v>
      </c>
      <c r="E209" s="149" t="s">
        <v>47</v>
      </c>
      <c r="F209" s="149" t="s">
        <v>423</v>
      </c>
      <c r="G209" s="149" t="s">
        <v>210</v>
      </c>
      <c r="H209" s="269">
        <v>0</v>
      </c>
      <c r="I209" s="267"/>
      <c r="J209" s="267"/>
      <c r="K209" s="267"/>
      <c r="L209" s="267"/>
      <c r="M209" s="267"/>
      <c r="N209" s="267"/>
      <c r="O209" s="267">
        <f t="shared" si="4"/>
        <v>0</v>
      </c>
      <c r="P209" s="267" t="e">
        <f t="shared" si="5"/>
        <v>#DIV/0!</v>
      </c>
    </row>
    <row r="210" spans="1:16" s="17" customFormat="1" ht="18" customHeight="1" hidden="1">
      <c r="A210" s="151"/>
      <c r="B210" s="148" t="s">
        <v>118</v>
      </c>
      <c r="C210" s="148">
        <v>992</v>
      </c>
      <c r="D210" s="149" t="s">
        <v>36</v>
      </c>
      <c r="E210" s="149" t="s">
        <v>47</v>
      </c>
      <c r="F210" s="149" t="s">
        <v>119</v>
      </c>
      <c r="G210" s="149"/>
      <c r="H210" s="269">
        <f>H211</f>
        <v>0</v>
      </c>
      <c r="I210" s="267"/>
      <c r="J210" s="267"/>
      <c r="K210" s="267"/>
      <c r="L210" s="267"/>
      <c r="M210" s="267"/>
      <c r="N210" s="267"/>
      <c r="O210" s="267">
        <f t="shared" si="4"/>
        <v>0</v>
      </c>
      <c r="P210" s="267" t="e">
        <f t="shared" si="5"/>
        <v>#DIV/0!</v>
      </c>
    </row>
    <row r="211" spans="1:16" s="17" customFormat="1" ht="18" customHeight="1" hidden="1">
      <c r="A211" s="151"/>
      <c r="B211" s="148" t="s">
        <v>196</v>
      </c>
      <c r="C211" s="148">
        <v>992</v>
      </c>
      <c r="D211" s="149" t="s">
        <v>36</v>
      </c>
      <c r="E211" s="149" t="s">
        <v>47</v>
      </c>
      <c r="F211" s="149" t="s">
        <v>94</v>
      </c>
      <c r="G211" s="149" t="s">
        <v>0</v>
      </c>
      <c r="H211" s="269"/>
      <c r="I211" s="267"/>
      <c r="J211" s="267"/>
      <c r="K211" s="267"/>
      <c r="L211" s="267"/>
      <c r="M211" s="267"/>
      <c r="N211" s="267"/>
      <c r="O211" s="267">
        <f t="shared" si="4"/>
        <v>0</v>
      </c>
      <c r="P211" s="267" t="e">
        <f t="shared" si="5"/>
        <v>#DIV/0!</v>
      </c>
    </row>
    <row r="212" spans="1:16" s="17" customFormat="1" ht="54" customHeight="1" hidden="1">
      <c r="A212" s="151"/>
      <c r="B212" s="148" t="s">
        <v>95</v>
      </c>
      <c r="C212" s="148">
        <v>992</v>
      </c>
      <c r="D212" s="149" t="s">
        <v>36</v>
      </c>
      <c r="E212" s="149" t="s">
        <v>47</v>
      </c>
      <c r="F212" s="149" t="s">
        <v>96</v>
      </c>
      <c r="G212" s="149"/>
      <c r="H212" s="269">
        <f>H213</f>
        <v>0</v>
      </c>
      <c r="I212" s="267"/>
      <c r="J212" s="267"/>
      <c r="K212" s="267"/>
      <c r="L212" s="267"/>
      <c r="M212" s="267"/>
      <c r="N212" s="267"/>
      <c r="O212" s="267">
        <f t="shared" si="4"/>
        <v>0</v>
      </c>
      <c r="P212" s="267" t="e">
        <f t="shared" si="5"/>
        <v>#DIV/0!</v>
      </c>
    </row>
    <row r="213" spans="1:16" s="17" customFormat="1" ht="32.25" customHeight="1" hidden="1">
      <c r="A213" s="151"/>
      <c r="B213" s="148" t="s">
        <v>38</v>
      </c>
      <c r="C213" s="148">
        <v>992</v>
      </c>
      <c r="D213" s="149" t="s">
        <v>36</v>
      </c>
      <c r="E213" s="149" t="s">
        <v>47</v>
      </c>
      <c r="F213" s="149" t="s">
        <v>96</v>
      </c>
      <c r="G213" s="149" t="s">
        <v>39</v>
      </c>
      <c r="H213" s="269">
        <v>0</v>
      </c>
      <c r="I213" s="267"/>
      <c r="J213" s="267"/>
      <c r="K213" s="267"/>
      <c r="L213" s="267"/>
      <c r="M213" s="267"/>
      <c r="N213" s="267"/>
      <c r="O213" s="267">
        <f t="shared" si="4"/>
        <v>0</v>
      </c>
      <c r="P213" s="267" t="e">
        <f t="shared" si="5"/>
        <v>#DIV/0!</v>
      </c>
    </row>
    <row r="214" spans="1:16" s="17" customFormat="1" ht="64.5" customHeight="1" hidden="1">
      <c r="A214" s="151"/>
      <c r="B214" s="148" t="s">
        <v>97</v>
      </c>
      <c r="C214" s="148">
        <v>992</v>
      </c>
      <c r="D214" s="149" t="s">
        <v>36</v>
      </c>
      <c r="E214" s="149" t="s">
        <v>47</v>
      </c>
      <c r="F214" s="149" t="s">
        <v>98</v>
      </c>
      <c r="G214" s="149"/>
      <c r="H214" s="269">
        <f>H215</f>
        <v>0</v>
      </c>
      <c r="I214" s="267"/>
      <c r="J214" s="267"/>
      <c r="K214" s="267"/>
      <c r="L214" s="267"/>
      <c r="M214" s="267"/>
      <c r="N214" s="267"/>
      <c r="O214" s="267">
        <f t="shared" si="4"/>
        <v>0</v>
      </c>
      <c r="P214" s="267" t="e">
        <f t="shared" si="5"/>
        <v>#DIV/0!</v>
      </c>
    </row>
    <row r="215" spans="1:16" s="17" customFormat="1" ht="18.75" customHeight="1" hidden="1">
      <c r="A215" s="151"/>
      <c r="B215" s="148" t="s">
        <v>38</v>
      </c>
      <c r="C215" s="148">
        <v>992</v>
      </c>
      <c r="D215" s="149" t="s">
        <v>36</v>
      </c>
      <c r="E215" s="149" t="s">
        <v>47</v>
      </c>
      <c r="F215" s="149" t="s">
        <v>98</v>
      </c>
      <c r="G215" s="149" t="s">
        <v>39</v>
      </c>
      <c r="H215" s="269"/>
      <c r="I215" s="267"/>
      <c r="J215" s="267"/>
      <c r="K215" s="267"/>
      <c r="L215" s="267"/>
      <c r="M215" s="267"/>
      <c r="N215" s="267"/>
      <c r="O215" s="267">
        <f aca="true" t="shared" si="6" ref="O215:O289">N215-H215</f>
        <v>0</v>
      </c>
      <c r="P215" s="267" t="e">
        <f aca="true" t="shared" si="7" ref="P215:P289">N215/H215*100</f>
        <v>#DIV/0!</v>
      </c>
    </row>
    <row r="216" spans="1:16" s="17" customFormat="1" ht="36" customHeight="1" hidden="1">
      <c r="A216" s="151"/>
      <c r="B216" s="148" t="s">
        <v>211</v>
      </c>
      <c r="C216" s="148">
        <v>992</v>
      </c>
      <c r="D216" s="149" t="s">
        <v>36</v>
      </c>
      <c r="E216" s="149" t="s">
        <v>47</v>
      </c>
      <c r="F216" s="149" t="s">
        <v>343</v>
      </c>
      <c r="G216" s="149" t="s">
        <v>210</v>
      </c>
      <c r="H216" s="269">
        <v>0</v>
      </c>
      <c r="I216" s="267"/>
      <c r="J216" s="267"/>
      <c r="K216" s="267"/>
      <c r="L216" s="267"/>
      <c r="M216" s="267"/>
      <c r="N216" s="267"/>
      <c r="O216" s="267">
        <f t="shared" si="6"/>
        <v>0</v>
      </c>
      <c r="P216" s="267" t="e">
        <f t="shared" si="7"/>
        <v>#DIV/0!</v>
      </c>
    </row>
    <row r="217" spans="1:16" s="17" customFormat="1" ht="21" customHeight="1" hidden="1">
      <c r="A217" s="151"/>
      <c r="B217" s="197" t="s">
        <v>59</v>
      </c>
      <c r="C217" s="148">
        <v>992</v>
      </c>
      <c r="D217" s="149" t="s">
        <v>36</v>
      </c>
      <c r="E217" s="149" t="s">
        <v>47</v>
      </c>
      <c r="F217" s="149" t="s">
        <v>258</v>
      </c>
      <c r="G217" s="149" t="s">
        <v>237</v>
      </c>
      <c r="H217" s="269">
        <v>0</v>
      </c>
      <c r="I217" s="267"/>
      <c r="J217" s="267"/>
      <c r="K217" s="267"/>
      <c r="L217" s="267"/>
      <c r="M217" s="267"/>
      <c r="N217" s="267"/>
      <c r="O217" s="267">
        <f t="shared" si="6"/>
        <v>0</v>
      </c>
      <c r="P217" s="267" t="e">
        <f t="shared" si="7"/>
        <v>#DIV/0!</v>
      </c>
    </row>
    <row r="218" spans="1:16" s="17" customFormat="1" ht="77.25" customHeight="1" hidden="1">
      <c r="A218" s="151"/>
      <c r="B218" s="148" t="s">
        <v>152</v>
      </c>
      <c r="C218" s="148">
        <v>992</v>
      </c>
      <c r="D218" s="149" t="s">
        <v>36</v>
      </c>
      <c r="E218" s="149" t="s">
        <v>47</v>
      </c>
      <c r="F218" s="149" t="s">
        <v>324</v>
      </c>
      <c r="G218" s="149"/>
      <c r="H218" s="269">
        <f>H219</f>
        <v>0</v>
      </c>
      <c r="I218" s="267"/>
      <c r="J218" s="267"/>
      <c r="K218" s="267"/>
      <c r="L218" s="267"/>
      <c r="M218" s="267"/>
      <c r="N218" s="267"/>
      <c r="O218" s="267">
        <f t="shared" si="6"/>
        <v>0</v>
      </c>
      <c r="P218" s="267" t="e">
        <f t="shared" si="7"/>
        <v>#DIV/0!</v>
      </c>
    </row>
    <row r="219" spans="1:16" s="17" customFormat="1" ht="36" customHeight="1" hidden="1">
      <c r="A219" s="151"/>
      <c r="B219" s="148" t="s">
        <v>211</v>
      </c>
      <c r="C219" s="148">
        <v>992</v>
      </c>
      <c r="D219" s="149" t="s">
        <v>36</v>
      </c>
      <c r="E219" s="149" t="s">
        <v>47</v>
      </c>
      <c r="F219" s="149" t="s">
        <v>324</v>
      </c>
      <c r="G219" s="149" t="s">
        <v>210</v>
      </c>
      <c r="H219" s="269">
        <v>0</v>
      </c>
      <c r="I219" s="267"/>
      <c r="J219" s="267"/>
      <c r="K219" s="267"/>
      <c r="L219" s="267"/>
      <c r="M219" s="267"/>
      <c r="N219" s="267"/>
      <c r="O219" s="267">
        <f t="shared" si="6"/>
        <v>0</v>
      </c>
      <c r="P219" s="267" t="e">
        <f t="shared" si="7"/>
        <v>#DIV/0!</v>
      </c>
    </row>
    <row r="220" spans="1:16" s="17" customFormat="1" ht="54.75" customHeight="1" hidden="1">
      <c r="A220" s="151"/>
      <c r="B220" s="259" t="s">
        <v>157</v>
      </c>
      <c r="C220" s="148">
        <v>992</v>
      </c>
      <c r="D220" s="149" t="s">
        <v>36</v>
      </c>
      <c r="E220" s="149" t="s">
        <v>47</v>
      </c>
      <c r="F220" s="149" t="s">
        <v>100</v>
      </c>
      <c r="G220" s="149" t="s">
        <v>156</v>
      </c>
      <c r="H220" s="269">
        <v>0</v>
      </c>
      <c r="I220" s="267"/>
      <c r="J220" s="267"/>
      <c r="K220" s="267"/>
      <c r="L220" s="267"/>
      <c r="M220" s="267"/>
      <c r="N220" s="267"/>
      <c r="O220" s="267">
        <f t="shared" si="6"/>
        <v>0</v>
      </c>
      <c r="P220" s="267" t="e">
        <f t="shared" si="7"/>
        <v>#DIV/0!</v>
      </c>
    </row>
    <row r="221" spans="1:16" s="17" customFormat="1" ht="77.25" customHeight="1" hidden="1">
      <c r="A221" s="151"/>
      <c r="B221" s="148" t="s">
        <v>152</v>
      </c>
      <c r="C221" s="148">
        <v>992</v>
      </c>
      <c r="D221" s="149" t="s">
        <v>36</v>
      </c>
      <c r="E221" s="149" t="s">
        <v>47</v>
      </c>
      <c r="F221" s="149" t="s">
        <v>153</v>
      </c>
      <c r="G221" s="149"/>
      <c r="H221" s="269">
        <f>H222</f>
        <v>0</v>
      </c>
      <c r="I221" s="267"/>
      <c r="J221" s="267"/>
      <c r="K221" s="267"/>
      <c r="L221" s="267"/>
      <c r="M221" s="267"/>
      <c r="N221" s="267"/>
      <c r="O221" s="267">
        <f t="shared" si="6"/>
        <v>0</v>
      </c>
      <c r="P221" s="267" t="e">
        <f t="shared" si="7"/>
        <v>#DIV/0!</v>
      </c>
    </row>
    <row r="222" spans="1:16" s="17" customFormat="1" ht="77.25" customHeight="1" hidden="1">
      <c r="A222" s="151"/>
      <c r="B222" s="148" t="s">
        <v>152</v>
      </c>
      <c r="C222" s="148">
        <v>992</v>
      </c>
      <c r="D222" s="149" t="s">
        <v>36</v>
      </c>
      <c r="E222" s="149" t="s">
        <v>47</v>
      </c>
      <c r="F222" s="149" t="s">
        <v>151</v>
      </c>
      <c r="G222" s="149"/>
      <c r="H222" s="269">
        <f>H223</f>
        <v>0</v>
      </c>
      <c r="I222" s="267"/>
      <c r="J222" s="267"/>
      <c r="K222" s="267"/>
      <c r="L222" s="267"/>
      <c r="M222" s="267"/>
      <c r="N222" s="267"/>
      <c r="O222" s="267">
        <f t="shared" si="6"/>
        <v>0</v>
      </c>
      <c r="P222" s="267" t="e">
        <f t="shared" si="7"/>
        <v>#DIV/0!</v>
      </c>
    </row>
    <row r="223" spans="1:16" s="17" customFormat="1" ht="18" customHeight="1" hidden="1">
      <c r="A223" s="151"/>
      <c r="B223" s="148" t="s">
        <v>38</v>
      </c>
      <c r="C223" s="148">
        <v>992</v>
      </c>
      <c r="D223" s="149" t="s">
        <v>36</v>
      </c>
      <c r="E223" s="149" t="s">
        <v>47</v>
      </c>
      <c r="F223" s="149" t="s">
        <v>151</v>
      </c>
      <c r="G223" s="149" t="s">
        <v>39</v>
      </c>
      <c r="H223" s="269">
        <v>0</v>
      </c>
      <c r="I223" s="267"/>
      <c r="J223" s="267"/>
      <c r="K223" s="267"/>
      <c r="L223" s="267"/>
      <c r="M223" s="267"/>
      <c r="N223" s="267"/>
      <c r="O223" s="267">
        <f t="shared" si="6"/>
        <v>0</v>
      </c>
      <c r="P223" s="267" t="e">
        <f t="shared" si="7"/>
        <v>#DIV/0!</v>
      </c>
    </row>
    <row r="224" spans="1:16" s="17" customFormat="1" ht="56.25" customHeight="1" hidden="1">
      <c r="A224" s="151"/>
      <c r="B224" s="148" t="s">
        <v>226</v>
      </c>
      <c r="C224" s="148">
        <v>992</v>
      </c>
      <c r="D224" s="149" t="s">
        <v>36</v>
      </c>
      <c r="E224" s="149" t="s">
        <v>47</v>
      </c>
      <c r="F224" s="149" t="s">
        <v>429</v>
      </c>
      <c r="G224" s="149"/>
      <c r="H224" s="269">
        <f>H225</f>
        <v>0</v>
      </c>
      <c r="I224" s="267"/>
      <c r="J224" s="267"/>
      <c r="K224" s="267"/>
      <c r="L224" s="267"/>
      <c r="M224" s="267"/>
      <c r="N224" s="267"/>
      <c r="O224" s="267">
        <f t="shared" si="6"/>
        <v>0</v>
      </c>
      <c r="P224" s="267" t="e">
        <f t="shared" si="7"/>
        <v>#DIV/0!</v>
      </c>
    </row>
    <row r="225" spans="1:16" s="17" customFormat="1" ht="57" customHeight="1" hidden="1">
      <c r="A225" s="151"/>
      <c r="B225" s="148" t="s">
        <v>474</v>
      </c>
      <c r="C225" s="148">
        <v>992</v>
      </c>
      <c r="D225" s="149" t="s">
        <v>36</v>
      </c>
      <c r="E225" s="149" t="s">
        <v>47</v>
      </c>
      <c r="F225" s="149" t="s">
        <v>475</v>
      </c>
      <c r="G225" s="149"/>
      <c r="H225" s="269">
        <f>H226</f>
        <v>0</v>
      </c>
      <c r="I225" s="267"/>
      <c r="J225" s="267"/>
      <c r="K225" s="267"/>
      <c r="L225" s="267"/>
      <c r="M225" s="267"/>
      <c r="N225" s="267"/>
      <c r="O225" s="267">
        <f t="shared" si="6"/>
        <v>0</v>
      </c>
      <c r="P225" s="267" t="e">
        <f t="shared" si="7"/>
        <v>#DIV/0!</v>
      </c>
    </row>
    <row r="226" spans="1:16" s="17" customFormat="1" ht="36" customHeight="1" hidden="1">
      <c r="A226" s="151"/>
      <c r="B226" s="148" t="str">
        <f>B209</f>
        <v>Закупка товаров,работ и услуг для государственных и (муниципальных) нужд</v>
      </c>
      <c r="C226" s="148">
        <v>992</v>
      </c>
      <c r="D226" s="149" t="s">
        <v>36</v>
      </c>
      <c r="E226" s="149" t="s">
        <v>47</v>
      </c>
      <c r="F226" s="149" t="s">
        <v>475</v>
      </c>
      <c r="G226" s="149" t="s">
        <v>210</v>
      </c>
      <c r="H226" s="269"/>
      <c r="I226" s="267"/>
      <c r="J226" s="267"/>
      <c r="K226" s="267"/>
      <c r="L226" s="267"/>
      <c r="M226" s="267"/>
      <c r="N226" s="267"/>
      <c r="O226" s="267">
        <f t="shared" si="6"/>
        <v>0</v>
      </c>
      <c r="P226" s="267" t="e">
        <f t="shared" si="7"/>
        <v>#DIV/0!</v>
      </c>
    </row>
    <row r="227" spans="1:16" s="17" customFormat="1" ht="36" customHeight="1">
      <c r="A227" s="151"/>
      <c r="B227" s="148" t="s">
        <v>118</v>
      </c>
      <c r="C227" s="148">
        <v>992</v>
      </c>
      <c r="D227" s="149" t="s">
        <v>36</v>
      </c>
      <c r="E227" s="149" t="s">
        <v>47</v>
      </c>
      <c r="F227" s="149" t="s">
        <v>423</v>
      </c>
      <c r="G227" s="149"/>
      <c r="H227" s="269">
        <f>H228</f>
        <v>5000</v>
      </c>
      <c r="I227" s="267"/>
      <c r="J227" s="267"/>
      <c r="K227" s="267"/>
      <c r="L227" s="267"/>
      <c r="M227" s="267"/>
      <c r="N227" s="267">
        <f>N228</f>
        <v>0</v>
      </c>
      <c r="O227" s="267">
        <f t="shared" si="6"/>
        <v>-5000</v>
      </c>
      <c r="P227" s="267">
        <f t="shared" si="7"/>
        <v>0</v>
      </c>
    </row>
    <row r="228" spans="1:16" s="17" customFormat="1" ht="36" customHeight="1">
      <c r="A228" s="151"/>
      <c r="B228" s="148" t="str">
        <f>B206</f>
        <v>Закупка товаров,работ и услуг для государственных и (муниципальных) нужд</v>
      </c>
      <c r="C228" s="148">
        <v>992</v>
      </c>
      <c r="D228" s="149" t="s">
        <v>36</v>
      </c>
      <c r="E228" s="149" t="s">
        <v>47</v>
      </c>
      <c r="F228" s="149" t="s">
        <v>423</v>
      </c>
      <c r="G228" s="149" t="s">
        <v>210</v>
      </c>
      <c r="H228" s="269">
        <v>5000</v>
      </c>
      <c r="I228" s="267"/>
      <c r="J228" s="267"/>
      <c r="K228" s="267"/>
      <c r="L228" s="267"/>
      <c r="M228" s="267"/>
      <c r="N228" s="267">
        <v>0</v>
      </c>
      <c r="O228" s="267">
        <f t="shared" si="6"/>
        <v>-5000</v>
      </c>
      <c r="P228" s="267">
        <f t="shared" si="7"/>
        <v>0</v>
      </c>
    </row>
    <row r="229" spans="1:16" s="17" customFormat="1" ht="36" customHeight="1">
      <c r="A229" s="151"/>
      <c r="B229" s="148" t="s">
        <v>226</v>
      </c>
      <c r="C229" s="148">
        <v>992</v>
      </c>
      <c r="D229" s="149" t="s">
        <v>36</v>
      </c>
      <c r="E229" s="149" t="s">
        <v>47</v>
      </c>
      <c r="F229" s="149" t="s">
        <v>429</v>
      </c>
      <c r="G229" s="149"/>
      <c r="H229" s="269">
        <f>H230+H241</f>
        <v>4159800</v>
      </c>
      <c r="I229" s="267"/>
      <c r="J229" s="267"/>
      <c r="K229" s="267"/>
      <c r="L229" s="267"/>
      <c r="M229" s="267"/>
      <c r="N229" s="267">
        <f>N230+N241</f>
        <v>4151222.17</v>
      </c>
      <c r="O229" s="267">
        <f t="shared" si="6"/>
        <v>-8577.830000000075</v>
      </c>
      <c r="P229" s="267">
        <f t="shared" si="7"/>
        <v>99.79379224962739</v>
      </c>
    </row>
    <row r="230" spans="1:16" s="17" customFormat="1" ht="18.75">
      <c r="A230" s="151"/>
      <c r="B230" s="148" t="s">
        <v>611</v>
      </c>
      <c r="C230" s="148">
        <v>992</v>
      </c>
      <c r="D230" s="149" t="s">
        <v>36</v>
      </c>
      <c r="E230" s="149" t="s">
        <v>47</v>
      </c>
      <c r="F230" s="149" t="s">
        <v>609</v>
      </c>
      <c r="G230" s="149"/>
      <c r="H230" s="269">
        <f>H231</f>
        <v>120000</v>
      </c>
      <c r="I230" s="267"/>
      <c r="J230" s="267"/>
      <c r="K230" s="267"/>
      <c r="L230" s="267"/>
      <c r="M230" s="267"/>
      <c r="N230" s="267">
        <f>N231</f>
        <v>111422.17</v>
      </c>
      <c r="O230" s="267">
        <f t="shared" si="6"/>
        <v>-8577.830000000002</v>
      </c>
      <c r="P230" s="267">
        <f t="shared" si="7"/>
        <v>92.85180833333332</v>
      </c>
    </row>
    <row r="231" spans="1:16" s="17" customFormat="1" ht="56.25">
      <c r="A231" s="151"/>
      <c r="B231" s="148" t="str">
        <f>B209</f>
        <v>Закупка товаров,работ и услуг для государственных и (муниципальных) нужд</v>
      </c>
      <c r="C231" s="148">
        <v>992</v>
      </c>
      <c r="D231" s="149" t="s">
        <v>36</v>
      </c>
      <c r="E231" s="149" t="s">
        <v>47</v>
      </c>
      <c r="F231" s="149" t="s">
        <v>609</v>
      </c>
      <c r="G231" s="149" t="s">
        <v>210</v>
      </c>
      <c r="H231" s="269">
        <v>120000</v>
      </c>
      <c r="I231" s="267"/>
      <c r="J231" s="267"/>
      <c r="K231" s="267"/>
      <c r="L231" s="267"/>
      <c r="M231" s="267"/>
      <c r="N231" s="267">
        <v>111422.17</v>
      </c>
      <c r="O231" s="267">
        <f t="shared" si="6"/>
        <v>-8577.830000000002</v>
      </c>
      <c r="P231" s="267">
        <f t="shared" si="7"/>
        <v>92.85180833333332</v>
      </c>
    </row>
    <row r="232" spans="1:16" s="17" customFormat="1" ht="23.25" customHeight="1" hidden="1">
      <c r="A232" s="151"/>
      <c r="B232" s="246" t="s">
        <v>62</v>
      </c>
      <c r="C232" s="246">
        <v>992</v>
      </c>
      <c r="D232" s="251" t="s">
        <v>37</v>
      </c>
      <c r="E232" s="251" t="s">
        <v>1</v>
      </c>
      <c r="F232" s="251"/>
      <c r="G232" s="251"/>
      <c r="H232" s="268">
        <f>H233</f>
        <v>0</v>
      </c>
      <c r="I232" s="267"/>
      <c r="J232" s="267"/>
      <c r="K232" s="267"/>
      <c r="L232" s="267"/>
      <c r="M232" s="267"/>
      <c r="N232" s="267"/>
      <c r="O232" s="267">
        <f t="shared" si="6"/>
        <v>0</v>
      </c>
      <c r="P232" s="267" t="e">
        <f t="shared" si="7"/>
        <v>#DIV/0!</v>
      </c>
    </row>
    <row r="233" spans="1:16" s="17" customFormat="1" ht="24" customHeight="1" hidden="1">
      <c r="A233" s="252"/>
      <c r="B233" s="148" t="s">
        <v>483</v>
      </c>
      <c r="C233" s="148">
        <v>992</v>
      </c>
      <c r="D233" s="149" t="s">
        <v>37</v>
      </c>
      <c r="E233" s="149" t="s">
        <v>37</v>
      </c>
      <c r="F233" s="149"/>
      <c r="G233" s="149"/>
      <c r="H233" s="269">
        <f>H234</f>
        <v>0</v>
      </c>
      <c r="I233" s="267"/>
      <c r="J233" s="267"/>
      <c r="K233" s="267"/>
      <c r="L233" s="267"/>
      <c r="M233" s="267"/>
      <c r="N233" s="267"/>
      <c r="O233" s="267">
        <f t="shared" si="6"/>
        <v>0</v>
      </c>
      <c r="P233" s="267" t="e">
        <f t="shared" si="7"/>
        <v>#DIV/0!</v>
      </c>
    </row>
    <row r="234" spans="1:16" s="17" customFormat="1" ht="36" customHeight="1" hidden="1">
      <c r="A234" s="252"/>
      <c r="B234" s="148" t="s">
        <v>260</v>
      </c>
      <c r="C234" s="148">
        <v>992</v>
      </c>
      <c r="D234" s="149" t="s">
        <v>37</v>
      </c>
      <c r="E234" s="149" t="s">
        <v>37</v>
      </c>
      <c r="F234" s="149" t="s">
        <v>402</v>
      </c>
      <c r="G234" s="149"/>
      <c r="H234" s="269">
        <f>H235</f>
        <v>0</v>
      </c>
      <c r="I234" s="267"/>
      <c r="J234" s="267"/>
      <c r="K234" s="267"/>
      <c r="L234" s="267"/>
      <c r="M234" s="267"/>
      <c r="N234" s="267"/>
      <c r="O234" s="267">
        <f t="shared" si="6"/>
        <v>0</v>
      </c>
      <c r="P234" s="267" t="e">
        <f t="shared" si="7"/>
        <v>#DIV/0!</v>
      </c>
    </row>
    <row r="235" spans="1:16" s="17" customFormat="1" ht="38.25" customHeight="1" hidden="1">
      <c r="A235" s="151"/>
      <c r="B235" s="148" t="s">
        <v>348</v>
      </c>
      <c r="C235" s="148">
        <v>992</v>
      </c>
      <c r="D235" s="149" t="s">
        <v>37</v>
      </c>
      <c r="E235" s="149" t="s">
        <v>37</v>
      </c>
      <c r="F235" s="149" t="s">
        <v>403</v>
      </c>
      <c r="G235" s="149"/>
      <c r="H235" s="269">
        <f>H236+H239</f>
        <v>0</v>
      </c>
      <c r="I235" s="267"/>
      <c r="J235" s="267"/>
      <c r="K235" s="267"/>
      <c r="L235" s="267"/>
      <c r="M235" s="267"/>
      <c r="N235" s="267"/>
      <c r="O235" s="267">
        <f t="shared" si="6"/>
        <v>0</v>
      </c>
      <c r="P235" s="267" t="e">
        <f t="shared" si="7"/>
        <v>#DIV/0!</v>
      </c>
    </row>
    <row r="236" spans="1:16" s="17" customFormat="1" ht="39.75" customHeight="1" hidden="1">
      <c r="A236" s="151"/>
      <c r="B236" s="148" t="s">
        <v>101</v>
      </c>
      <c r="C236" s="148">
        <v>992</v>
      </c>
      <c r="D236" s="149" t="s">
        <v>37</v>
      </c>
      <c r="E236" s="149" t="s">
        <v>37</v>
      </c>
      <c r="F236" s="149" t="s">
        <v>447</v>
      </c>
      <c r="G236" s="149"/>
      <c r="H236" s="269">
        <f>H237</f>
        <v>0</v>
      </c>
      <c r="I236" s="267"/>
      <c r="J236" s="267"/>
      <c r="K236" s="267"/>
      <c r="L236" s="267"/>
      <c r="M236" s="267"/>
      <c r="N236" s="267"/>
      <c r="O236" s="267">
        <f t="shared" si="6"/>
        <v>0</v>
      </c>
      <c r="P236" s="267" t="e">
        <f t="shared" si="7"/>
        <v>#DIV/0!</v>
      </c>
    </row>
    <row r="237" spans="1:16" s="17" customFormat="1" ht="59.25" customHeight="1" hidden="1">
      <c r="A237" s="151"/>
      <c r="B237" s="148" t="str">
        <f>B209</f>
        <v>Закупка товаров,работ и услуг для государственных и (муниципальных) нужд</v>
      </c>
      <c r="C237" s="148">
        <v>992</v>
      </c>
      <c r="D237" s="149" t="s">
        <v>37</v>
      </c>
      <c r="E237" s="149" t="s">
        <v>37</v>
      </c>
      <c r="F237" s="149" t="s">
        <v>447</v>
      </c>
      <c r="G237" s="149" t="s">
        <v>210</v>
      </c>
      <c r="H237" s="269">
        <v>0</v>
      </c>
      <c r="I237" s="267"/>
      <c r="J237" s="267"/>
      <c r="K237" s="267"/>
      <c r="L237" s="267"/>
      <c r="M237" s="267"/>
      <c r="N237" s="267"/>
      <c r="O237" s="267">
        <f t="shared" si="6"/>
        <v>0</v>
      </c>
      <c r="P237" s="267" t="e">
        <f t="shared" si="7"/>
        <v>#DIV/0!</v>
      </c>
    </row>
    <row r="238" spans="1:16" s="17" customFormat="1" ht="18" customHeight="1" hidden="1">
      <c r="A238" s="151"/>
      <c r="B238" s="148" t="s">
        <v>120</v>
      </c>
      <c r="C238" s="148">
        <v>992</v>
      </c>
      <c r="D238" s="149" t="s">
        <v>37</v>
      </c>
      <c r="E238" s="149" t="s">
        <v>37</v>
      </c>
      <c r="F238" s="149" t="s">
        <v>360</v>
      </c>
      <c r="G238" s="149"/>
      <c r="H238" s="269">
        <f>H239</f>
        <v>0</v>
      </c>
      <c r="I238" s="267"/>
      <c r="J238" s="267"/>
      <c r="K238" s="267"/>
      <c r="L238" s="267"/>
      <c r="M238" s="267"/>
      <c r="N238" s="267"/>
      <c r="O238" s="267">
        <f t="shared" si="6"/>
        <v>0</v>
      </c>
      <c r="P238" s="267" t="e">
        <f t="shared" si="7"/>
        <v>#DIV/0!</v>
      </c>
    </row>
    <row r="239" spans="1:16" s="17" customFormat="1" ht="54" customHeight="1" hidden="1">
      <c r="A239" s="151"/>
      <c r="B239" s="148" t="s">
        <v>426</v>
      </c>
      <c r="C239" s="148">
        <v>992</v>
      </c>
      <c r="D239" s="149" t="s">
        <v>37</v>
      </c>
      <c r="E239" s="149" t="s">
        <v>37</v>
      </c>
      <c r="F239" s="149" t="s">
        <v>448</v>
      </c>
      <c r="G239" s="149"/>
      <c r="H239" s="269">
        <f>H240</f>
        <v>0</v>
      </c>
      <c r="I239" s="267"/>
      <c r="J239" s="267"/>
      <c r="K239" s="267"/>
      <c r="L239" s="267"/>
      <c r="M239" s="267"/>
      <c r="N239" s="267"/>
      <c r="O239" s="267">
        <f t="shared" si="6"/>
        <v>0</v>
      </c>
      <c r="P239" s="267" t="e">
        <f t="shared" si="7"/>
        <v>#DIV/0!</v>
      </c>
    </row>
    <row r="240" spans="1:16" s="17" customFormat="1" ht="18" customHeight="1" hidden="1">
      <c r="A240" s="151"/>
      <c r="B240" s="148" t="s">
        <v>213</v>
      </c>
      <c r="C240" s="148">
        <v>992</v>
      </c>
      <c r="D240" s="149" t="s">
        <v>37</v>
      </c>
      <c r="E240" s="149" t="s">
        <v>37</v>
      </c>
      <c r="F240" s="149" t="s">
        <v>448</v>
      </c>
      <c r="G240" s="149" t="s">
        <v>212</v>
      </c>
      <c r="H240" s="269">
        <v>0</v>
      </c>
      <c r="I240" s="267"/>
      <c r="J240" s="267"/>
      <c r="K240" s="267"/>
      <c r="L240" s="267"/>
      <c r="M240" s="267"/>
      <c r="N240" s="267"/>
      <c r="O240" s="267">
        <f t="shared" si="6"/>
        <v>0</v>
      </c>
      <c r="P240" s="267" t="e">
        <f t="shared" si="7"/>
        <v>#DIV/0!</v>
      </c>
    </row>
    <row r="241" spans="1:16" s="17" customFormat="1" ht="56.25">
      <c r="A241" s="151"/>
      <c r="B241" s="148" t="s">
        <v>612</v>
      </c>
      <c r="C241" s="148">
        <v>992</v>
      </c>
      <c r="D241" s="149" t="s">
        <v>36</v>
      </c>
      <c r="E241" s="149" t="s">
        <v>47</v>
      </c>
      <c r="F241" s="149" t="s">
        <v>610</v>
      </c>
      <c r="G241" s="149"/>
      <c r="H241" s="269">
        <f>H242</f>
        <v>4039800</v>
      </c>
      <c r="I241" s="267"/>
      <c r="J241" s="267"/>
      <c r="K241" s="267"/>
      <c r="L241" s="267"/>
      <c r="M241" s="267"/>
      <c r="N241" s="267">
        <f>N242</f>
        <v>4039800</v>
      </c>
      <c r="O241" s="267">
        <f>N241-H241</f>
        <v>0</v>
      </c>
      <c r="P241" s="267">
        <f>N241/H241*100</f>
        <v>100</v>
      </c>
    </row>
    <row r="242" spans="1:23" s="17" customFormat="1" ht="56.25">
      <c r="A242" s="151"/>
      <c r="B242" s="148" t="str">
        <f>B231</f>
        <v>Закупка товаров,работ и услуг для государственных и (муниципальных) нужд</v>
      </c>
      <c r="C242" s="148">
        <v>992</v>
      </c>
      <c r="D242" s="149" t="s">
        <v>36</v>
      </c>
      <c r="E242" s="149" t="s">
        <v>47</v>
      </c>
      <c r="F242" s="149" t="s">
        <v>610</v>
      </c>
      <c r="G242" s="149" t="s">
        <v>210</v>
      </c>
      <c r="H242" s="269">
        <v>4039800</v>
      </c>
      <c r="I242" s="267"/>
      <c r="J242" s="267"/>
      <c r="K242" s="267"/>
      <c r="L242" s="267"/>
      <c r="M242" s="267"/>
      <c r="N242" s="267">
        <v>4039800</v>
      </c>
      <c r="O242" s="267">
        <f>N242-H242</f>
        <v>0</v>
      </c>
      <c r="P242" s="267">
        <f>N242/H242*100</f>
        <v>100</v>
      </c>
      <c r="S242" s="55">
        <v>992</v>
      </c>
      <c r="T242" s="63" t="s">
        <v>37</v>
      </c>
      <c r="U242" s="63" t="s">
        <v>1</v>
      </c>
      <c r="V242" s="63"/>
      <c r="W242" s="63"/>
    </row>
    <row r="243" spans="1:23" s="62" customFormat="1" ht="18.75">
      <c r="A243" s="151"/>
      <c r="B243" s="294" t="s">
        <v>62</v>
      </c>
      <c r="C243" s="294">
        <v>992</v>
      </c>
      <c r="D243" s="295" t="s">
        <v>37</v>
      </c>
      <c r="E243" s="295" t="s">
        <v>1</v>
      </c>
      <c r="F243" s="295"/>
      <c r="G243" s="295"/>
      <c r="H243" s="268">
        <f>H244</f>
        <v>20000</v>
      </c>
      <c r="I243" s="268"/>
      <c r="J243" s="268"/>
      <c r="K243" s="268"/>
      <c r="L243" s="268"/>
      <c r="M243" s="268"/>
      <c r="N243" s="268">
        <f>N244</f>
        <v>15500</v>
      </c>
      <c r="O243" s="268">
        <f aca="true" t="shared" si="8" ref="O243:O249">N243-H243</f>
        <v>-4500</v>
      </c>
      <c r="P243" s="268">
        <f aca="true" t="shared" si="9" ref="P243:P249">N243/H243*100</f>
        <v>77.5</v>
      </c>
      <c r="S243" s="55">
        <v>992</v>
      </c>
      <c r="T243" s="63" t="s">
        <v>37</v>
      </c>
      <c r="U243" s="63" t="s">
        <v>37</v>
      </c>
      <c r="V243" s="63"/>
      <c r="W243" s="63"/>
    </row>
    <row r="244" spans="1:23" s="17" customFormat="1" ht="18.75">
      <c r="A244" s="151"/>
      <c r="B244" s="148" t="s">
        <v>483</v>
      </c>
      <c r="C244" s="148">
        <v>992</v>
      </c>
      <c r="D244" s="149" t="s">
        <v>37</v>
      </c>
      <c r="E244" s="149" t="s">
        <v>37</v>
      </c>
      <c r="F244" s="149"/>
      <c r="G244" s="149"/>
      <c r="H244" s="269">
        <f>H245</f>
        <v>20000</v>
      </c>
      <c r="I244" s="267"/>
      <c r="J244" s="267"/>
      <c r="K244" s="267"/>
      <c r="L244" s="267"/>
      <c r="M244" s="267"/>
      <c r="N244" s="267">
        <f>N245</f>
        <v>15500</v>
      </c>
      <c r="O244" s="267">
        <f t="shared" si="8"/>
        <v>-4500</v>
      </c>
      <c r="P244" s="267">
        <f t="shared" si="9"/>
        <v>77.5</v>
      </c>
      <c r="S244" s="44">
        <v>992</v>
      </c>
      <c r="T244" s="45" t="s">
        <v>37</v>
      </c>
      <c r="U244" s="45" t="s">
        <v>37</v>
      </c>
      <c r="V244" s="45" t="s">
        <v>402</v>
      </c>
      <c r="W244" s="45"/>
    </row>
    <row r="245" spans="1:23" s="17" customFormat="1" ht="56.25">
      <c r="A245" s="151"/>
      <c r="B245" s="148" t="s">
        <v>615</v>
      </c>
      <c r="C245" s="148">
        <v>992</v>
      </c>
      <c r="D245" s="149" t="s">
        <v>37</v>
      </c>
      <c r="E245" s="149" t="s">
        <v>37</v>
      </c>
      <c r="F245" s="149" t="s">
        <v>402</v>
      </c>
      <c r="G245" s="149"/>
      <c r="H245" s="269">
        <f>H246</f>
        <v>20000</v>
      </c>
      <c r="I245" s="267"/>
      <c r="J245" s="267"/>
      <c r="K245" s="267"/>
      <c r="L245" s="267"/>
      <c r="M245" s="267"/>
      <c r="N245" s="267">
        <f>N246</f>
        <v>15500</v>
      </c>
      <c r="O245" s="267">
        <f t="shared" si="8"/>
        <v>-4500</v>
      </c>
      <c r="P245" s="267">
        <f t="shared" si="9"/>
        <v>77.5</v>
      </c>
      <c r="S245" s="44">
        <v>992</v>
      </c>
      <c r="T245" s="45" t="s">
        <v>37</v>
      </c>
      <c r="U245" s="45" t="s">
        <v>37</v>
      </c>
      <c r="V245" s="45" t="s">
        <v>403</v>
      </c>
      <c r="W245" s="45"/>
    </row>
    <row r="246" spans="1:23" s="17" customFormat="1" ht="37.5">
      <c r="A246" s="151"/>
      <c r="B246" s="148" t="s">
        <v>348</v>
      </c>
      <c r="C246" s="148">
        <v>992</v>
      </c>
      <c r="D246" s="149" t="s">
        <v>37</v>
      </c>
      <c r="E246" s="149" t="s">
        <v>37</v>
      </c>
      <c r="F246" s="149" t="s">
        <v>403</v>
      </c>
      <c r="G246" s="149"/>
      <c r="H246" s="269">
        <f>H248</f>
        <v>20000</v>
      </c>
      <c r="I246" s="267"/>
      <c r="J246" s="267"/>
      <c r="K246" s="267"/>
      <c r="L246" s="267"/>
      <c r="M246" s="267"/>
      <c r="N246" s="267">
        <f>N248</f>
        <v>15500</v>
      </c>
      <c r="O246" s="267">
        <f t="shared" si="8"/>
        <v>-4500</v>
      </c>
      <c r="P246" s="267">
        <f t="shared" si="9"/>
        <v>77.5</v>
      </c>
      <c r="S246" s="44">
        <v>992</v>
      </c>
      <c r="T246" s="45" t="s">
        <v>37</v>
      </c>
      <c r="U246" s="45" t="s">
        <v>37</v>
      </c>
      <c r="V246" s="45" t="s">
        <v>613</v>
      </c>
      <c r="W246" s="45"/>
    </row>
    <row r="247" spans="1:23" s="17" customFormat="1" ht="37.5" hidden="1">
      <c r="A247" s="151"/>
      <c r="B247" s="148" t="s">
        <v>348</v>
      </c>
      <c r="C247" s="148">
        <v>992</v>
      </c>
      <c r="D247" s="149" t="s">
        <v>37</v>
      </c>
      <c r="E247" s="149" t="s">
        <v>37</v>
      </c>
      <c r="F247" s="149" t="s">
        <v>613</v>
      </c>
      <c r="G247" s="149"/>
      <c r="H247" s="269"/>
      <c r="I247" s="267"/>
      <c r="J247" s="267"/>
      <c r="K247" s="267"/>
      <c r="L247" s="267"/>
      <c r="M247" s="267"/>
      <c r="N247" s="267"/>
      <c r="O247" s="267">
        <f t="shared" si="8"/>
        <v>0</v>
      </c>
      <c r="P247" s="267" t="e">
        <f t="shared" si="9"/>
        <v>#DIV/0!</v>
      </c>
      <c r="S247" s="44">
        <v>992</v>
      </c>
      <c r="T247" s="45" t="s">
        <v>37</v>
      </c>
      <c r="U247" s="45" t="s">
        <v>37</v>
      </c>
      <c r="V247" s="45" t="s">
        <v>614</v>
      </c>
      <c r="W247" s="45"/>
    </row>
    <row r="248" spans="1:23" s="17" customFormat="1" ht="37.5">
      <c r="A248" s="151"/>
      <c r="B248" s="148" t="s">
        <v>101</v>
      </c>
      <c r="C248" s="148">
        <v>992</v>
      </c>
      <c r="D248" s="149" t="s">
        <v>37</v>
      </c>
      <c r="E248" s="149" t="s">
        <v>37</v>
      </c>
      <c r="F248" s="149" t="s">
        <v>614</v>
      </c>
      <c r="G248" s="149"/>
      <c r="H248" s="269">
        <f>H249</f>
        <v>20000</v>
      </c>
      <c r="I248" s="267"/>
      <c r="J248" s="267"/>
      <c r="K248" s="267"/>
      <c r="L248" s="267"/>
      <c r="M248" s="267"/>
      <c r="N248" s="267">
        <f>N249</f>
        <v>15500</v>
      </c>
      <c r="O248" s="267">
        <f t="shared" si="8"/>
        <v>-4500</v>
      </c>
      <c r="P248" s="267">
        <f t="shared" si="9"/>
        <v>77.5</v>
      </c>
      <c r="S248" s="44"/>
      <c r="T248" s="45"/>
      <c r="U248" s="45"/>
      <c r="V248" s="45"/>
      <c r="W248" s="45"/>
    </row>
    <row r="249" spans="1:23" s="17" customFormat="1" ht="56.25">
      <c r="A249" s="151"/>
      <c r="B249" s="148" t="str">
        <f>B242</f>
        <v>Закупка товаров,работ и услуг для государственных и (муниципальных) нужд</v>
      </c>
      <c r="C249" s="148">
        <v>992</v>
      </c>
      <c r="D249" s="149" t="s">
        <v>37</v>
      </c>
      <c r="E249" s="149" t="s">
        <v>37</v>
      </c>
      <c r="F249" s="149" t="s">
        <v>614</v>
      </c>
      <c r="G249" s="149" t="s">
        <v>210</v>
      </c>
      <c r="H249" s="269">
        <v>20000</v>
      </c>
      <c r="I249" s="267"/>
      <c r="J249" s="267"/>
      <c r="K249" s="267"/>
      <c r="L249" s="267"/>
      <c r="M249" s="267"/>
      <c r="N249" s="267">
        <v>15500</v>
      </c>
      <c r="O249" s="267">
        <f t="shared" si="8"/>
        <v>-4500</v>
      </c>
      <c r="P249" s="267">
        <f t="shared" si="9"/>
        <v>77.5</v>
      </c>
      <c r="S249" s="44">
        <v>992</v>
      </c>
      <c r="T249" s="45" t="s">
        <v>37</v>
      </c>
      <c r="U249" s="45" t="s">
        <v>37</v>
      </c>
      <c r="V249" s="45" t="s">
        <v>614</v>
      </c>
      <c r="W249" s="45" t="s">
        <v>210</v>
      </c>
    </row>
    <row r="250" spans="1:16" s="62" customFormat="1" ht="26.25" customHeight="1">
      <c r="A250" s="248"/>
      <c r="B250" s="246" t="s">
        <v>102</v>
      </c>
      <c r="C250" s="246">
        <v>992</v>
      </c>
      <c r="D250" s="251" t="s">
        <v>63</v>
      </c>
      <c r="E250" s="251" t="s">
        <v>1</v>
      </c>
      <c r="F250" s="251"/>
      <c r="G250" s="251"/>
      <c r="H250" s="268">
        <f>H251</f>
        <v>7651935</v>
      </c>
      <c r="I250" s="268"/>
      <c r="J250" s="268"/>
      <c r="K250" s="268"/>
      <c r="L250" s="268"/>
      <c r="M250" s="268"/>
      <c r="N250" s="268">
        <f>N251</f>
        <v>7651935</v>
      </c>
      <c r="O250" s="268">
        <f t="shared" si="6"/>
        <v>0</v>
      </c>
      <c r="P250" s="268">
        <f t="shared" si="7"/>
        <v>100</v>
      </c>
    </row>
    <row r="251" spans="1:16" s="17" customFormat="1" ht="25.5" customHeight="1">
      <c r="A251" s="37"/>
      <c r="B251" s="148" t="s">
        <v>64</v>
      </c>
      <c r="C251" s="148">
        <v>992</v>
      </c>
      <c r="D251" s="149" t="s">
        <v>63</v>
      </c>
      <c r="E251" s="149" t="s">
        <v>32</v>
      </c>
      <c r="F251" s="149"/>
      <c r="G251" s="148"/>
      <c r="H251" s="269">
        <f>H252</f>
        <v>7651935</v>
      </c>
      <c r="I251" s="267"/>
      <c r="J251" s="267"/>
      <c r="K251" s="267"/>
      <c r="L251" s="267"/>
      <c r="M251" s="267"/>
      <c r="N251" s="267">
        <f>N252</f>
        <v>7651935</v>
      </c>
      <c r="O251" s="267">
        <f t="shared" si="6"/>
        <v>0</v>
      </c>
      <c r="P251" s="267">
        <f t="shared" si="7"/>
        <v>100</v>
      </c>
    </row>
    <row r="252" spans="1:16" s="17" customFormat="1" ht="87.75" customHeight="1">
      <c r="A252" s="37"/>
      <c r="B252" s="148" t="s">
        <v>345</v>
      </c>
      <c r="C252" s="148">
        <v>992</v>
      </c>
      <c r="D252" s="149" t="s">
        <v>63</v>
      </c>
      <c r="E252" s="149" t="s">
        <v>32</v>
      </c>
      <c r="F252" s="149" t="s">
        <v>404</v>
      </c>
      <c r="G252" s="149"/>
      <c r="H252" s="269">
        <f>H255+H266</f>
        <v>7651935</v>
      </c>
      <c r="I252" s="267"/>
      <c r="J252" s="267"/>
      <c r="K252" s="267"/>
      <c r="L252" s="267"/>
      <c r="M252" s="267"/>
      <c r="N252" s="267">
        <f>N255+N266</f>
        <v>7651935</v>
      </c>
      <c r="O252" s="267">
        <f t="shared" si="6"/>
        <v>0</v>
      </c>
      <c r="P252" s="267">
        <f t="shared" si="7"/>
        <v>100</v>
      </c>
    </row>
    <row r="253" spans="1:16" s="17" customFormat="1" ht="70.5" customHeight="1" hidden="1">
      <c r="A253" s="151"/>
      <c r="B253" s="260" t="s">
        <v>164</v>
      </c>
      <c r="C253" s="148">
        <v>992</v>
      </c>
      <c r="D253" s="149" t="s">
        <v>63</v>
      </c>
      <c r="E253" s="149" t="s">
        <v>32</v>
      </c>
      <c r="F253" s="149" t="s">
        <v>165</v>
      </c>
      <c r="G253" s="149"/>
      <c r="H253" s="269">
        <f>H254</f>
        <v>0</v>
      </c>
      <c r="I253" s="267"/>
      <c r="J253" s="267"/>
      <c r="K253" s="267"/>
      <c r="L253" s="267"/>
      <c r="M253" s="267"/>
      <c r="N253" s="267"/>
      <c r="O253" s="267">
        <f t="shared" si="6"/>
        <v>0</v>
      </c>
      <c r="P253" s="267" t="e">
        <f t="shared" si="7"/>
        <v>#DIV/0!</v>
      </c>
    </row>
    <row r="254" spans="1:16" s="17" customFormat="1" ht="42" customHeight="1" hidden="1">
      <c r="A254" s="151"/>
      <c r="B254" s="148" t="s">
        <v>130</v>
      </c>
      <c r="C254" s="148">
        <v>992</v>
      </c>
      <c r="D254" s="149" t="s">
        <v>63</v>
      </c>
      <c r="E254" s="149" t="s">
        <v>32</v>
      </c>
      <c r="F254" s="149" t="s">
        <v>165</v>
      </c>
      <c r="G254" s="149" t="s">
        <v>129</v>
      </c>
      <c r="H254" s="269">
        <v>0</v>
      </c>
      <c r="I254" s="267"/>
      <c r="J254" s="267"/>
      <c r="K254" s="267"/>
      <c r="L254" s="267"/>
      <c r="M254" s="267"/>
      <c r="N254" s="267"/>
      <c r="O254" s="267">
        <f t="shared" si="6"/>
        <v>0</v>
      </c>
      <c r="P254" s="267" t="e">
        <f t="shared" si="7"/>
        <v>#DIV/0!</v>
      </c>
    </row>
    <row r="255" spans="1:16" s="17" customFormat="1" ht="20.25" customHeight="1">
      <c r="A255" s="151"/>
      <c r="B255" s="148" t="s">
        <v>267</v>
      </c>
      <c r="C255" s="148">
        <v>992</v>
      </c>
      <c r="D255" s="149" t="s">
        <v>63</v>
      </c>
      <c r="E255" s="149" t="s">
        <v>32</v>
      </c>
      <c r="F255" s="149" t="s">
        <v>418</v>
      </c>
      <c r="G255" s="149"/>
      <c r="H255" s="269">
        <f>H257+H263+H264</f>
        <v>6334411</v>
      </c>
      <c r="I255" s="267"/>
      <c r="J255" s="267"/>
      <c r="K255" s="267"/>
      <c r="L255" s="267"/>
      <c r="M255" s="267"/>
      <c r="N255" s="267">
        <f>N256+N262+N264</f>
        <v>6334411</v>
      </c>
      <c r="O255" s="267">
        <f t="shared" si="6"/>
        <v>0</v>
      </c>
      <c r="P255" s="267">
        <f t="shared" si="7"/>
        <v>100</v>
      </c>
    </row>
    <row r="256" spans="1:16" s="17" customFormat="1" ht="64.5" customHeight="1">
      <c r="A256" s="151"/>
      <c r="B256" s="148" t="s">
        <v>270</v>
      </c>
      <c r="C256" s="148">
        <v>992</v>
      </c>
      <c r="D256" s="149" t="s">
        <v>63</v>
      </c>
      <c r="E256" s="149" t="s">
        <v>32</v>
      </c>
      <c r="F256" s="149" t="s">
        <v>405</v>
      </c>
      <c r="G256" s="149"/>
      <c r="H256" s="269">
        <f>H257</f>
        <v>5834411</v>
      </c>
      <c r="I256" s="267"/>
      <c r="J256" s="267"/>
      <c r="K256" s="267"/>
      <c r="L256" s="267"/>
      <c r="M256" s="267"/>
      <c r="N256" s="267">
        <f>N257</f>
        <v>5834411</v>
      </c>
      <c r="O256" s="267">
        <f t="shared" si="6"/>
        <v>0</v>
      </c>
      <c r="P256" s="267">
        <f t="shared" si="7"/>
        <v>100</v>
      </c>
    </row>
    <row r="257" spans="1:16" s="17" customFormat="1" ht="54" customHeight="1">
      <c r="A257" s="151"/>
      <c r="B257" s="148" t="s">
        <v>469</v>
      </c>
      <c r="C257" s="148">
        <v>992</v>
      </c>
      <c r="D257" s="149" t="s">
        <v>63</v>
      </c>
      <c r="E257" s="149" t="s">
        <v>32</v>
      </c>
      <c r="F257" s="149" t="s">
        <v>405</v>
      </c>
      <c r="G257" s="149" t="s">
        <v>268</v>
      </c>
      <c r="H257" s="269">
        <v>5834411</v>
      </c>
      <c r="I257" s="267"/>
      <c r="J257" s="267"/>
      <c r="K257" s="267"/>
      <c r="L257" s="267"/>
      <c r="M257" s="267"/>
      <c r="N257" s="267">
        <v>5834411</v>
      </c>
      <c r="O257" s="267">
        <f t="shared" si="6"/>
        <v>0</v>
      </c>
      <c r="P257" s="267">
        <f t="shared" si="7"/>
        <v>100</v>
      </c>
    </row>
    <row r="258" spans="1:16" s="17" customFormat="1" ht="0.75" customHeight="1">
      <c r="A258" s="151"/>
      <c r="B258" s="196" t="s">
        <v>507</v>
      </c>
      <c r="C258" s="148">
        <v>992</v>
      </c>
      <c r="D258" s="149" t="s">
        <v>63</v>
      </c>
      <c r="E258" s="149" t="s">
        <v>32</v>
      </c>
      <c r="F258" s="149" t="s">
        <v>508</v>
      </c>
      <c r="G258" s="149"/>
      <c r="H258" s="269">
        <f>H259</f>
        <v>0</v>
      </c>
      <c r="I258" s="267"/>
      <c r="J258" s="267"/>
      <c r="K258" s="267"/>
      <c r="L258" s="267"/>
      <c r="M258" s="267"/>
      <c r="N258" s="267"/>
      <c r="O258" s="267">
        <f t="shared" si="6"/>
        <v>0</v>
      </c>
      <c r="P258" s="267" t="e">
        <f t="shared" si="7"/>
        <v>#DIV/0!</v>
      </c>
    </row>
    <row r="259" spans="1:16" s="17" customFormat="1" ht="55.5" customHeight="1" hidden="1">
      <c r="A259" s="151"/>
      <c r="B259" s="196" t="s">
        <v>509</v>
      </c>
      <c r="C259" s="148">
        <v>992</v>
      </c>
      <c r="D259" s="149" t="s">
        <v>63</v>
      </c>
      <c r="E259" s="149" t="s">
        <v>32</v>
      </c>
      <c r="F259" s="149" t="s">
        <v>508</v>
      </c>
      <c r="G259" s="149" t="s">
        <v>268</v>
      </c>
      <c r="H259" s="269">
        <v>0</v>
      </c>
      <c r="I259" s="267"/>
      <c r="J259" s="267"/>
      <c r="K259" s="267"/>
      <c r="L259" s="267"/>
      <c r="M259" s="267"/>
      <c r="N259" s="267"/>
      <c r="O259" s="267">
        <f t="shared" si="6"/>
        <v>0</v>
      </c>
      <c r="P259" s="267" t="e">
        <f t="shared" si="7"/>
        <v>#DIV/0!</v>
      </c>
    </row>
    <row r="260" spans="1:16" s="17" customFormat="1" ht="129.75" customHeight="1" hidden="1">
      <c r="A260" s="151"/>
      <c r="B260" s="261" t="s">
        <v>494</v>
      </c>
      <c r="C260" s="148">
        <v>992</v>
      </c>
      <c r="D260" s="149" t="s">
        <v>63</v>
      </c>
      <c r="E260" s="149" t="s">
        <v>32</v>
      </c>
      <c r="F260" s="149" t="s">
        <v>495</v>
      </c>
      <c r="G260" s="149"/>
      <c r="H260" s="269">
        <v>0</v>
      </c>
      <c r="I260" s="267"/>
      <c r="J260" s="267"/>
      <c r="K260" s="267"/>
      <c r="L260" s="267"/>
      <c r="M260" s="267"/>
      <c r="N260" s="267"/>
      <c r="O260" s="267">
        <f t="shared" si="6"/>
        <v>0</v>
      </c>
      <c r="P260" s="267" t="e">
        <f t="shared" si="7"/>
        <v>#DIV/0!</v>
      </c>
    </row>
    <row r="261" spans="1:16" s="17" customFormat="1" ht="0.75" customHeight="1" hidden="1">
      <c r="A261" s="151"/>
      <c r="B261" s="148" t="s">
        <v>271</v>
      </c>
      <c r="C261" s="148">
        <v>992</v>
      </c>
      <c r="D261" s="149" t="s">
        <v>63</v>
      </c>
      <c r="E261" s="149" t="s">
        <v>32</v>
      </c>
      <c r="F261" s="149" t="s">
        <v>495</v>
      </c>
      <c r="G261" s="149" t="s">
        <v>268</v>
      </c>
      <c r="H261" s="269">
        <v>0</v>
      </c>
      <c r="I261" s="267"/>
      <c r="J261" s="267"/>
      <c r="K261" s="267"/>
      <c r="L261" s="267"/>
      <c r="M261" s="267"/>
      <c r="N261" s="267"/>
      <c r="O261" s="267">
        <f t="shared" si="6"/>
        <v>0</v>
      </c>
      <c r="P261" s="267" t="e">
        <f t="shared" si="7"/>
        <v>#DIV/0!</v>
      </c>
    </row>
    <row r="262" spans="1:16" s="17" customFormat="1" ht="75.75" customHeight="1">
      <c r="A262" s="151"/>
      <c r="B262" s="148" t="s">
        <v>571</v>
      </c>
      <c r="C262" s="148">
        <v>992</v>
      </c>
      <c r="D262" s="149" t="s">
        <v>63</v>
      </c>
      <c r="E262" s="149" t="s">
        <v>32</v>
      </c>
      <c r="F262" s="149" t="s">
        <v>570</v>
      </c>
      <c r="G262" s="149"/>
      <c r="H262" s="269">
        <f>H263</f>
        <v>500000</v>
      </c>
      <c r="I262" s="267"/>
      <c r="J262" s="267"/>
      <c r="K262" s="267"/>
      <c r="L262" s="267"/>
      <c r="M262" s="267"/>
      <c r="N262" s="267">
        <f>N263</f>
        <v>500000</v>
      </c>
      <c r="O262" s="267">
        <f t="shared" si="6"/>
        <v>0</v>
      </c>
      <c r="P262" s="267">
        <f t="shared" si="7"/>
        <v>100</v>
      </c>
    </row>
    <row r="263" spans="1:16" s="17" customFormat="1" ht="60" customHeight="1">
      <c r="A263" s="151"/>
      <c r="B263" s="148" t="s">
        <v>469</v>
      </c>
      <c r="C263" s="148">
        <v>992</v>
      </c>
      <c r="D263" s="149" t="s">
        <v>63</v>
      </c>
      <c r="E263" s="149" t="s">
        <v>32</v>
      </c>
      <c r="F263" s="149" t="s">
        <v>570</v>
      </c>
      <c r="G263" s="149" t="s">
        <v>268</v>
      </c>
      <c r="H263" s="269">
        <v>500000</v>
      </c>
      <c r="I263" s="267"/>
      <c r="J263" s="267"/>
      <c r="K263" s="267"/>
      <c r="L263" s="267"/>
      <c r="M263" s="267"/>
      <c r="N263" s="267">
        <v>500000</v>
      </c>
      <c r="O263" s="267">
        <f t="shared" si="6"/>
        <v>0</v>
      </c>
      <c r="P263" s="267">
        <f t="shared" si="7"/>
        <v>100</v>
      </c>
    </row>
    <row r="264" spans="1:16" s="17" customFormat="1" ht="60" customHeight="1" hidden="1">
      <c r="A264" s="151"/>
      <c r="B264" s="148" t="s">
        <v>573</v>
      </c>
      <c r="C264" s="148">
        <v>992</v>
      </c>
      <c r="D264" s="149" t="s">
        <v>63</v>
      </c>
      <c r="E264" s="149" t="s">
        <v>32</v>
      </c>
      <c r="F264" s="149" t="s">
        <v>578</v>
      </c>
      <c r="G264" s="149"/>
      <c r="H264" s="269"/>
      <c r="I264" s="267"/>
      <c r="J264" s="267"/>
      <c r="K264" s="267"/>
      <c r="L264" s="267"/>
      <c r="M264" s="267"/>
      <c r="N264" s="267"/>
      <c r="O264" s="267">
        <f t="shared" si="6"/>
        <v>0</v>
      </c>
      <c r="P264" s="267" t="e">
        <f t="shared" si="7"/>
        <v>#DIV/0!</v>
      </c>
    </row>
    <row r="265" spans="1:16" s="17" customFormat="1" ht="60" customHeight="1" hidden="1">
      <c r="A265" s="151"/>
      <c r="B265" s="148" t="s">
        <v>469</v>
      </c>
      <c r="C265" s="148">
        <v>992</v>
      </c>
      <c r="D265" s="149" t="s">
        <v>63</v>
      </c>
      <c r="E265" s="149" t="s">
        <v>32</v>
      </c>
      <c r="F265" s="149" t="s">
        <v>578</v>
      </c>
      <c r="G265" s="149" t="s">
        <v>268</v>
      </c>
      <c r="H265" s="269"/>
      <c r="I265" s="267"/>
      <c r="J265" s="267"/>
      <c r="K265" s="267"/>
      <c r="L265" s="267"/>
      <c r="M265" s="267"/>
      <c r="N265" s="267"/>
      <c r="O265" s="267">
        <f t="shared" si="6"/>
        <v>0</v>
      </c>
      <c r="P265" s="267" t="e">
        <f t="shared" si="7"/>
        <v>#DIV/0!</v>
      </c>
    </row>
    <row r="266" spans="1:16" s="17" customFormat="1" ht="20.25" customHeight="1">
      <c r="A266" s="37"/>
      <c r="B266" s="148" t="s">
        <v>275</v>
      </c>
      <c r="C266" s="148">
        <v>992</v>
      </c>
      <c r="D266" s="149" t="s">
        <v>63</v>
      </c>
      <c r="E266" s="149" t="s">
        <v>32</v>
      </c>
      <c r="F266" s="149" t="s">
        <v>406</v>
      </c>
      <c r="G266" s="149"/>
      <c r="H266" s="269">
        <f>H268</f>
        <v>1317524</v>
      </c>
      <c r="I266" s="267"/>
      <c r="J266" s="267"/>
      <c r="K266" s="267"/>
      <c r="L266" s="267"/>
      <c r="M266" s="267"/>
      <c r="N266" s="267">
        <f>N267</f>
        <v>1317524</v>
      </c>
      <c r="O266" s="267">
        <f t="shared" si="6"/>
        <v>0</v>
      </c>
      <c r="P266" s="267">
        <f t="shared" si="7"/>
        <v>100</v>
      </c>
    </row>
    <row r="267" spans="1:16" s="17" customFormat="1" ht="62.25" customHeight="1">
      <c r="A267" s="37"/>
      <c r="B267" s="148" t="s">
        <v>270</v>
      </c>
      <c r="C267" s="148">
        <v>992</v>
      </c>
      <c r="D267" s="149" t="s">
        <v>63</v>
      </c>
      <c r="E267" s="149" t="s">
        <v>32</v>
      </c>
      <c r="F267" s="149" t="s">
        <v>407</v>
      </c>
      <c r="G267" s="149"/>
      <c r="H267" s="269">
        <f>H268</f>
        <v>1317524</v>
      </c>
      <c r="I267" s="267"/>
      <c r="J267" s="267"/>
      <c r="K267" s="267"/>
      <c r="L267" s="267"/>
      <c r="M267" s="267"/>
      <c r="N267" s="267">
        <f>N268</f>
        <v>1317524</v>
      </c>
      <c r="O267" s="267">
        <f t="shared" si="6"/>
        <v>0</v>
      </c>
      <c r="P267" s="267">
        <f t="shared" si="7"/>
        <v>100</v>
      </c>
    </row>
    <row r="268" spans="1:16" s="17" customFormat="1" ht="57.75" customHeight="1">
      <c r="A268" s="37"/>
      <c r="B268" s="148" t="s">
        <v>469</v>
      </c>
      <c r="C268" s="148">
        <v>992</v>
      </c>
      <c r="D268" s="149" t="s">
        <v>63</v>
      </c>
      <c r="E268" s="149" t="s">
        <v>32</v>
      </c>
      <c r="F268" s="149" t="s">
        <v>407</v>
      </c>
      <c r="G268" s="149" t="s">
        <v>268</v>
      </c>
      <c r="H268" s="269">
        <v>1317524</v>
      </c>
      <c r="I268" s="267"/>
      <c r="J268" s="267"/>
      <c r="K268" s="267"/>
      <c r="L268" s="267"/>
      <c r="M268" s="267"/>
      <c r="N268" s="267">
        <v>1317524</v>
      </c>
      <c r="O268" s="267">
        <f t="shared" si="6"/>
        <v>0</v>
      </c>
      <c r="P268" s="267">
        <f t="shared" si="7"/>
        <v>100</v>
      </c>
    </row>
    <row r="269" spans="1:16" s="17" customFormat="1" ht="128.25" customHeight="1" hidden="1">
      <c r="A269" s="151"/>
      <c r="B269" s="262" t="str">
        <f>B260</f>
        <v>Осуществление отдельных государственных полномочий  по предоставлению мер социальной поддержки  в виде компенсации расходов на оплату жилых помещений, отопления и освещения работникам  муниципальных учреждений, проживающим и работающим в сельской местности</v>
      </c>
      <c r="C269" s="148">
        <v>992</v>
      </c>
      <c r="D269" s="149" t="s">
        <v>63</v>
      </c>
      <c r="E269" s="149" t="s">
        <v>32</v>
      </c>
      <c r="F269" s="149" t="s">
        <v>496</v>
      </c>
      <c r="G269" s="149"/>
      <c r="H269" s="269">
        <f>H270</f>
        <v>0</v>
      </c>
      <c r="I269" s="267"/>
      <c r="J269" s="267"/>
      <c r="K269" s="267"/>
      <c r="L269" s="267"/>
      <c r="M269" s="267"/>
      <c r="N269" s="267"/>
      <c r="O269" s="267">
        <f t="shared" si="6"/>
        <v>0</v>
      </c>
      <c r="P269" s="267" t="e">
        <f t="shared" si="7"/>
        <v>#DIV/0!</v>
      </c>
    </row>
    <row r="270" spans="1:16" s="17" customFormat="1" ht="4.5" customHeight="1" hidden="1">
      <c r="A270" s="151"/>
      <c r="B270" s="148" t="str">
        <f>B261</f>
        <v>Предоставление субсидий муниципальным бюджетным, автономным учреждениям и иным некоммерческим организациям</v>
      </c>
      <c r="C270" s="148">
        <v>992</v>
      </c>
      <c r="D270" s="149" t="s">
        <v>63</v>
      </c>
      <c r="E270" s="149" t="s">
        <v>32</v>
      </c>
      <c r="F270" s="149" t="s">
        <v>496</v>
      </c>
      <c r="G270" s="149" t="s">
        <v>268</v>
      </c>
      <c r="H270" s="269">
        <v>0</v>
      </c>
      <c r="I270" s="267"/>
      <c r="J270" s="267"/>
      <c r="K270" s="267"/>
      <c r="L270" s="267"/>
      <c r="M270" s="267"/>
      <c r="N270" s="267"/>
      <c r="O270" s="267">
        <f t="shared" si="6"/>
        <v>0</v>
      </c>
      <c r="P270" s="267" t="e">
        <f t="shared" si="7"/>
        <v>#DIV/0!</v>
      </c>
    </row>
    <row r="271" spans="1:16" s="17" customFormat="1" ht="36.75" customHeight="1" hidden="1">
      <c r="A271" s="151"/>
      <c r="B271" s="263" t="s">
        <v>311</v>
      </c>
      <c r="C271" s="148">
        <v>992</v>
      </c>
      <c r="D271" s="251" t="s">
        <v>63</v>
      </c>
      <c r="E271" s="251" t="s">
        <v>35</v>
      </c>
      <c r="F271" s="251"/>
      <c r="G271" s="251"/>
      <c r="H271" s="268">
        <f>H272</f>
        <v>0</v>
      </c>
      <c r="I271" s="267"/>
      <c r="J271" s="267"/>
      <c r="K271" s="267"/>
      <c r="L271" s="267"/>
      <c r="M271" s="267"/>
      <c r="N271" s="267"/>
      <c r="O271" s="267">
        <f t="shared" si="6"/>
        <v>0</v>
      </c>
      <c r="P271" s="267" t="e">
        <f t="shared" si="7"/>
        <v>#DIV/0!</v>
      </c>
    </row>
    <row r="272" spans="1:16" s="17" customFormat="1" ht="74.25" customHeight="1" hidden="1">
      <c r="A272" s="151"/>
      <c r="B272" s="148" t="s">
        <v>345</v>
      </c>
      <c r="C272" s="148">
        <v>992</v>
      </c>
      <c r="D272" s="149" t="s">
        <v>63</v>
      </c>
      <c r="E272" s="149" t="s">
        <v>35</v>
      </c>
      <c r="F272" s="149" t="s">
        <v>404</v>
      </c>
      <c r="G272" s="149"/>
      <c r="H272" s="269">
        <f>H274</f>
        <v>0</v>
      </c>
      <c r="I272" s="267"/>
      <c r="J272" s="267"/>
      <c r="K272" s="267"/>
      <c r="L272" s="267"/>
      <c r="M272" s="267"/>
      <c r="N272" s="267"/>
      <c r="O272" s="267">
        <f t="shared" si="6"/>
        <v>0</v>
      </c>
      <c r="P272" s="267" t="e">
        <f t="shared" si="7"/>
        <v>#DIV/0!</v>
      </c>
    </row>
    <row r="273" spans="1:16" s="17" customFormat="1" ht="33" customHeight="1" hidden="1">
      <c r="A273" s="151"/>
      <c r="B273" s="148" t="s">
        <v>456</v>
      </c>
      <c r="C273" s="148">
        <v>992</v>
      </c>
      <c r="D273" s="149" t="s">
        <v>63</v>
      </c>
      <c r="E273" s="149" t="s">
        <v>35</v>
      </c>
      <c r="F273" s="149" t="s">
        <v>434</v>
      </c>
      <c r="G273" s="149"/>
      <c r="H273" s="269"/>
      <c r="I273" s="267"/>
      <c r="J273" s="267"/>
      <c r="K273" s="267"/>
      <c r="L273" s="267"/>
      <c r="M273" s="267"/>
      <c r="N273" s="267"/>
      <c r="O273" s="267">
        <f t="shared" si="6"/>
        <v>0</v>
      </c>
      <c r="P273" s="267" t="e">
        <f t="shared" si="7"/>
        <v>#DIV/0!</v>
      </c>
    </row>
    <row r="274" spans="1:16" s="17" customFormat="1" ht="36.75" customHeight="1" hidden="1">
      <c r="A274" s="151"/>
      <c r="B274" s="148" t="s">
        <v>456</v>
      </c>
      <c r="C274" s="148">
        <v>992</v>
      </c>
      <c r="D274" s="149" t="s">
        <v>63</v>
      </c>
      <c r="E274" s="149" t="s">
        <v>35</v>
      </c>
      <c r="F274" s="149" t="s">
        <v>451</v>
      </c>
      <c r="G274" s="149"/>
      <c r="H274" s="269">
        <f>H275</f>
        <v>0</v>
      </c>
      <c r="I274" s="267"/>
      <c r="J274" s="267"/>
      <c r="K274" s="267"/>
      <c r="L274" s="267"/>
      <c r="M274" s="267"/>
      <c r="N274" s="267"/>
      <c r="O274" s="267">
        <f t="shared" si="6"/>
        <v>0</v>
      </c>
      <c r="P274" s="267" t="e">
        <f t="shared" si="7"/>
        <v>#DIV/0!</v>
      </c>
    </row>
    <row r="275" spans="1:16" s="17" customFormat="1" ht="51" customHeight="1" hidden="1">
      <c r="A275" s="151"/>
      <c r="B275" s="148" t="s">
        <v>469</v>
      </c>
      <c r="C275" s="148">
        <v>992</v>
      </c>
      <c r="D275" s="149" t="s">
        <v>63</v>
      </c>
      <c r="E275" s="149" t="s">
        <v>35</v>
      </c>
      <c r="F275" s="149" t="s">
        <v>451</v>
      </c>
      <c r="G275" s="149" t="s">
        <v>268</v>
      </c>
      <c r="H275" s="269"/>
      <c r="I275" s="267"/>
      <c r="J275" s="267"/>
      <c r="K275" s="267"/>
      <c r="L275" s="267"/>
      <c r="M275" s="267"/>
      <c r="N275" s="267"/>
      <c r="O275" s="267">
        <f t="shared" si="6"/>
        <v>0</v>
      </c>
      <c r="P275" s="267" t="e">
        <f t="shared" si="7"/>
        <v>#DIV/0!</v>
      </c>
    </row>
    <row r="276" spans="1:16" s="62" customFormat="1" ht="18.75">
      <c r="A276" s="151"/>
      <c r="B276" s="246" t="s">
        <v>362</v>
      </c>
      <c r="C276" s="246">
        <v>992</v>
      </c>
      <c r="D276" s="251" t="s">
        <v>51</v>
      </c>
      <c r="E276" s="251" t="s">
        <v>1</v>
      </c>
      <c r="F276" s="251"/>
      <c r="G276" s="251"/>
      <c r="H276" s="268">
        <f>H277</f>
        <v>130000</v>
      </c>
      <c r="I276" s="268"/>
      <c r="J276" s="268"/>
      <c r="K276" s="268"/>
      <c r="L276" s="268"/>
      <c r="M276" s="268"/>
      <c r="N276" s="268">
        <f>N277</f>
        <v>117029.16</v>
      </c>
      <c r="O276" s="267">
        <f t="shared" si="6"/>
        <v>-12970.839999999997</v>
      </c>
      <c r="P276" s="267">
        <f t="shared" si="7"/>
        <v>90.02243076923078</v>
      </c>
    </row>
    <row r="277" spans="1:16" s="17" customFormat="1" ht="18.75">
      <c r="A277" s="151"/>
      <c r="B277" s="148" t="s">
        <v>364</v>
      </c>
      <c r="C277" s="148">
        <v>992</v>
      </c>
      <c r="D277" s="149" t="s">
        <v>51</v>
      </c>
      <c r="E277" s="149" t="s">
        <v>47</v>
      </c>
      <c r="F277" s="149"/>
      <c r="G277" s="149"/>
      <c r="H277" s="269">
        <f>H280+H283</f>
        <v>130000</v>
      </c>
      <c r="I277" s="267"/>
      <c r="J277" s="267"/>
      <c r="K277" s="267"/>
      <c r="L277" s="267"/>
      <c r="M277" s="267"/>
      <c r="N277" s="269">
        <f>N280+N283</f>
        <v>117029.16</v>
      </c>
      <c r="O277" s="267">
        <f t="shared" si="6"/>
        <v>-12970.839999999997</v>
      </c>
      <c r="P277" s="267">
        <f t="shared" si="7"/>
        <v>90.02243076923078</v>
      </c>
    </row>
    <row r="278" spans="1:16" s="17" customFormat="1" ht="39" customHeight="1">
      <c r="A278" s="151"/>
      <c r="B278" s="148" t="s">
        <v>367</v>
      </c>
      <c r="C278" s="148">
        <v>992</v>
      </c>
      <c r="D278" s="149" t="s">
        <v>51</v>
      </c>
      <c r="E278" s="149" t="s">
        <v>47</v>
      </c>
      <c r="F278" s="149" t="s">
        <v>409</v>
      </c>
      <c r="G278" s="149"/>
      <c r="H278" s="269">
        <f>H280</f>
        <v>130000</v>
      </c>
      <c r="I278" s="267"/>
      <c r="J278" s="267"/>
      <c r="K278" s="267"/>
      <c r="L278" s="267"/>
      <c r="M278" s="267"/>
      <c r="N278" s="269">
        <f>N280</f>
        <v>117029.16</v>
      </c>
      <c r="O278" s="267">
        <f t="shared" si="6"/>
        <v>-12970.839999999997</v>
      </c>
      <c r="P278" s="267">
        <f t="shared" si="7"/>
        <v>90.02243076923078</v>
      </c>
    </row>
    <row r="279" spans="1:16" s="17" customFormat="1" ht="57" customHeight="1">
      <c r="A279" s="151"/>
      <c r="B279" s="148" t="s">
        <v>455</v>
      </c>
      <c r="C279" s="148">
        <v>992</v>
      </c>
      <c r="D279" s="149" t="s">
        <v>51</v>
      </c>
      <c r="E279" s="149" t="s">
        <v>47</v>
      </c>
      <c r="F279" s="149" t="s">
        <v>409</v>
      </c>
      <c r="G279" s="149"/>
      <c r="H279" s="269">
        <f>H280</f>
        <v>130000</v>
      </c>
      <c r="I279" s="267"/>
      <c r="J279" s="267"/>
      <c r="K279" s="267"/>
      <c r="L279" s="267"/>
      <c r="M279" s="267"/>
      <c r="N279" s="269">
        <f>N280</f>
        <v>117029.16</v>
      </c>
      <c r="O279" s="267">
        <f t="shared" si="6"/>
        <v>-12970.839999999997</v>
      </c>
      <c r="P279" s="267">
        <f t="shared" si="7"/>
        <v>90.02243076923078</v>
      </c>
    </row>
    <row r="280" spans="1:16" s="17" customFormat="1" ht="78" customHeight="1">
      <c r="A280" s="264"/>
      <c r="B280" s="148" t="s">
        <v>620</v>
      </c>
      <c r="C280" s="148">
        <v>992</v>
      </c>
      <c r="D280" s="149" t="s">
        <v>51</v>
      </c>
      <c r="E280" s="149" t="s">
        <v>47</v>
      </c>
      <c r="F280" s="149" t="s">
        <v>616</v>
      </c>
      <c r="G280" s="149"/>
      <c r="H280" s="269">
        <f>H282</f>
        <v>130000</v>
      </c>
      <c r="I280" s="267"/>
      <c r="J280" s="267"/>
      <c r="K280" s="267"/>
      <c r="L280" s="267"/>
      <c r="M280" s="267"/>
      <c r="N280" s="269">
        <f>N282</f>
        <v>117029.16</v>
      </c>
      <c r="O280" s="267">
        <f t="shared" si="6"/>
        <v>-12970.839999999997</v>
      </c>
      <c r="P280" s="267">
        <f t="shared" si="7"/>
        <v>90.02243076923078</v>
      </c>
    </row>
    <row r="281" spans="1:16" s="17" customFormat="1" ht="18" customHeight="1" hidden="1">
      <c r="A281" s="151"/>
      <c r="B281" s="148" t="s">
        <v>363</v>
      </c>
      <c r="C281" s="148">
        <v>992</v>
      </c>
      <c r="D281" s="149" t="s">
        <v>51</v>
      </c>
      <c r="E281" s="149" t="s">
        <v>47</v>
      </c>
      <c r="F281" s="149" t="s">
        <v>449</v>
      </c>
      <c r="G281" s="149"/>
      <c r="H281" s="269">
        <f>H282</f>
        <v>130000</v>
      </c>
      <c r="I281" s="267"/>
      <c r="J281" s="267"/>
      <c r="K281" s="267"/>
      <c r="L281" s="267"/>
      <c r="M281" s="267"/>
      <c r="N281" s="267"/>
      <c r="O281" s="267">
        <f t="shared" si="6"/>
        <v>-130000</v>
      </c>
      <c r="P281" s="267">
        <f t="shared" si="7"/>
        <v>0</v>
      </c>
    </row>
    <row r="282" spans="1:16" s="17" customFormat="1" ht="45.75" customHeight="1">
      <c r="A282" s="151"/>
      <c r="B282" s="148" t="s">
        <v>366</v>
      </c>
      <c r="C282" s="148">
        <v>992</v>
      </c>
      <c r="D282" s="149" t="s">
        <v>51</v>
      </c>
      <c r="E282" s="149" t="s">
        <v>47</v>
      </c>
      <c r="F282" s="149" t="s">
        <v>616</v>
      </c>
      <c r="G282" s="149" t="s">
        <v>365</v>
      </c>
      <c r="H282" s="269">
        <v>130000</v>
      </c>
      <c r="I282" s="267"/>
      <c r="J282" s="267"/>
      <c r="K282" s="267"/>
      <c r="L282" s="267"/>
      <c r="M282" s="267"/>
      <c r="N282" s="267">
        <v>117029.16</v>
      </c>
      <c r="O282" s="267">
        <f t="shared" si="6"/>
        <v>-12970.839999999997</v>
      </c>
      <c r="P282" s="267">
        <f t="shared" si="7"/>
        <v>90.02243076923078</v>
      </c>
    </row>
    <row r="283" spans="1:16" s="17" customFormat="1" ht="52.5" customHeight="1" hidden="1">
      <c r="A283" s="151"/>
      <c r="B283" s="148" t="s">
        <v>226</v>
      </c>
      <c r="C283" s="148">
        <v>992</v>
      </c>
      <c r="D283" s="149" t="s">
        <v>51</v>
      </c>
      <c r="E283" s="149" t="s">
        <v>47</v>
      </c>
      <c r="F283" s="149" t="s">
        <v>429</v>
      </c>
      <c r="G283" s="149"/>
      <c r="H283" s="269">
        <f>H284</f>
        <v>0</v>
      </c>
      <c r="I283" s="267"/>
      <c r="J283" s="267"/>
      <c r="K283" s="267"/>
      <c r="L283" s="267"/>
      <c r="M283" s="267"/>
      <c r="N283" s="267"/>
      <c r="O283" s="267">
        <f t="shared" si="6"/>
        <v>0</v>
      </c>
      <c r="P283" s="267" t="e">
        <f t="shared" si="7"/>
        <v>#DIV/0!</v>
      </c>
    </row>
    <row r="284" spans="1:16" s="17" customFormat="1" ht="35.25" customHeight="1" hidden="1">
      <c r="A284" s="151"/>
      <c r="B284" s="148" t="s">
        <v>227</v>
      </c>
      <c r="C284" s="148">
        <v>992</v>
      </c>
      <c r="D284" s="149" t="s">
        <v>51</v>
      </c>
      <c r="E284" s="149" t="s">
        <v>47</v>
      </c>
      <c r="F284" s="149" t="s">
        <v>420</v>
      </c>
      <c r="G284" s="149"/>
      <c r="H284" s="269">
        <f>H285</f>
        <v>0</v>
      </c>
      <c r="I284" s="267"/>
      <c r="J284" s="267"/>
      <c r="K284" s="267"/>
      <c r="L284" s="267"/>
      <c r="M284" s="267"/>
      <c r="N284" s="267"/>
      <c r="O284" s="267">
        <f t="shared" si="6"/>
        <v>0</v>
      </c>
      <c r="P284" s="267" t="e">
        <f t="shared" si="7"/>
        <v>#DIV/0!</v>
      </c>
    </row>
    <row r="285" spans="1:16" s="17" customFormat="1" ht="18.75" customHeight="1" hidden="1">
      <c r="A285" s="151"/>
      <c r="B285" s="148" t="s">
        <v>228</v>
      </c>
      <c r="C285" s="148">
        <v>992</v>
      </c>
      <c r="D285" s="149" t="s">
        <v>51</v>
      </c>
      <c r="E285" s="149" t="s">
        <v>47</v>
      </c>
      <c r="F285" s="149" t="s">
        <v>421</v>
      </c>
      <c r="G285" s="149"/>
      <c r="H285" s="269">
        <f>H286</f>
        <v>0</v>
      </c>
      <c r="I285" s="267"/>
      <c r="J285" s="267"/>
      <c r="K285" s="267"/>
      <c r="L285" s="267"/>
      <c r="M285" s="267"/>
      <c r="N285" s="267"/>
      <c r="O285" s="267">
        <f t="shared" si="6"/>
        <v>0</v>
      </c>
      <c r="P285" s="267" t="e">
        <f t="shared" si="7"/>
        <v>#DIV/0!</v>
      </c>
    </row>
    <row r="286" spans="1:16" s="17" customFormat="1" ht="35.25" customHeight="1" hidden="1">
      <c r="A286" s="151"/>
      <c r="B286" s="148" t="s">
        <v>366</v>
      </c>
      <c r="C286" s="148">
        <v>992</v>
      </c>
      <c r="D286" s="149" t="s">
        <v>51</v>
      </c>
      <c r="E286" s="149" t="s">
        <v>47</v>
      </c>
      <c r="F286" s="149" t="s">
        <v>421</v>
      </c>
      <c r="G286" s="149" t="s">
        <v>365</v>
      </c>
      <c r="H286" s="269">
        <v>0</v>
      </c>
      <c r="I286" s="267"/>
      <c r="J286" s="267"/>
      <c r="K286" s="267"/>
      <c r="L286" s="267"/>
      <c r="M286" s="267"/>
      <c r="N286" s="267"/>
      <c r="O286" s="267">
        <f t="shared" si="6"/>
        <v>0</v>
      </c>
      <c r="P286" s="267" t="e">
        <f t="shared" si="7"/>
        <v>#DIV/0!</v>
      </c>
    </row>
    <row r="287" spans="1:16" s="17" customFormat="1" ht="18.75" customHeight="1" hidden="1">
      <c r="A287" s="265"/>
      <c r="B287" s="246" t="s">
        <v>65</v>
      </c>
      <c r="C287" s="246">
        <v>992</v>
      </c>
      <c r="D287" s="251" t="s">
        <v>41</v>
      </c>
      <c r="E287" s="251" t="s">
        <v>1</v>
      </c>
      <c r="F287" s="251"/>
      <c r="G287" s="251"/>
      <c r="H287" s="268">
        <f>H288</f>
        <v>0</v>
      </c>
      <c r="I287" s="267"/>
      <c r="J287" s="267"/>
      <c r="K287" s="267"/>
      <c r="L287" s="267"/>
      <c r="M287" s="267"/>
      <c r="N287" s="267"/>
      <c r="O287" s="267">
        <f t="shared" si="6"/>
        <v>0</v>
      </c>
      <c r="P287" s="267" t="e">
        <f t="shared" si="7"/>
        <v>#DIV/0!</v>
      </c>
    </row>
    <row r="288" spans="1:16" s="17" customFormat="1" ht="18.75" hidden="1">
      <c r="A288" s="37"/>
      <c r="B288" s="148" t="s">
        <v>103</v>
      </c>
      <c r="C288" s="148">
        <v>992</v>
      </c>
      <c r="D288" s="149" t="s">
        <v>41</v>
      </c>
      <c r="E288" s="149" t="s">
        <v>32</v>
      </c>
      <c r="F288" s="149"/>
      <c r="G288" s="149"/>
      <c r="H288" s="269">
        <f>H289</f>
        <v>0</v>
      </c>
      <c r="I288" s="267"/>
      <c r="J288" s="267"/>
      <c r="K288" s="267"/>
      <c r="L288" s="267"/>
      <c r="M288" s="267"/>
      <c r="N288" s="267"/>
      <c r="O288" s="267">
        <f t="shared" si="6"/>
        <v>0</v>
      </c>
      <c r="P288" s="267" t="e">
        <f t="shared" si="7"/>
        <v>#DIV/0!</v>
      </c>
    </row>
    <row r="289" spans="1:16" s="17" customFormat="1" ht="22.5" customHeight="1" hidden="1">
      <c r="A289" s="151"/>
      <c r="B289" s="148" t="s">
        <v>279</v>
      </c>
      <c r="C289" s="148">
        <v>992</v>
      </c>
      <c r="D289" s="149" t="s">
        <v>41</v>
      </c>
      <c r="E289" s="149" t="s">
        <v>32</v>
      </c>
      <c r="F289" s="149" t="s">
        <v>411</v>
      </c>
      <c r="G289" s="149"/>
      <c r="H289" s="269">
        <f>H290</f>
        <v>0</v>
      </c>
      <c r="I289" s="267"/>
      <c r="J289" s="267"/>
      <c r="K289" s="267"/>
      <c r="L289" s="267"/>
      <c r="M289" s="267"/>
      <c r="N289" s="267"/>
      <c r="O289" s="267">
        <f t="shared" si="6"/>
        <v>0</v>
      </c>
      <c r="P289" s="267" t="e">
        <f t="shared" si="7"/>
        <v>#DIV/0!</v>
      </c>
    </row>
    <row r="290" spans="1:16" s="17" customFormat="1" ht="36" customHeight="1" hidden="1">
      <c r="A290" s="151"/>
      <c r="B290" s="148" t="s">
        <v>66</v>
      </c>
      <c r="C290" s="148">
        <v>992</v>
      </c>
      <c r="D290" s="149" t="s">
        <v>41</v>
      </c>
      <c r="E290" s="149" t="s">
        <v>32</v>
      </c>
      <c r="F290" s="149" t="s">
        <v>346</v>
      </c>
      <c r="G290" s="149"/>
      <c r="H290" s="269">
        <f>H291</f>
        <v>0</v>
      </c>
      <c r="I290" s="267"/>
      <c r="J290" s="267"/>
      <c r="K290" s="267"/>
      <c r="L290" s="267"/>
      <c r="M290" s="267"/>
      <c r="N290" s="267"/>
      <c r="O290" s="267">
        <f aca="true" t="shared" si="10" ref="O290:O309">N290-H290</f>
        <v>0</v>
      </c>
      <c r="P290" s="267" t="e">
        <f aca="true" t="shared" si="11" ref="P290:P309">N290/H290*100</f>
        <v>#DIV/0!</v>
      </c>
    </row>
    <row r="291" spans="1:16" s="17" customFormat="1" ht="35.25" customHeight="1" hidden="1">
      <c r="A291" s="151"/>
      <c r="B291" s="148" t="s">
        <v>282</v>
      </c>
      <c r="C291" s="148">
        <v>992</v>
      </c>
      <c r="D291" s="149" t="s">
        <v>41</v>
      </c>
      <c r="E291" s="149" t="s">
        <v>32</v>
      </c>
      <c r="F291" s="149" t="s">
        <v>452</v>
      </c>
      <c r="G291" s="149"/>
      <c r="H291" s="269">
        <f>H295+H296</f>
        <v>0</v>
      </c>
      <c r="I291" s="267"/>
      <c r="J291" s="267"/>
      <c r="K291" s="267"/>
      <c r="L291" s="267"/>
      <c r="M291" s="267"/>
      <c r="N291" s="267"/>
      <c r="O291" s="267">
        <f t="shared" si="10"/>
        <v>0</v>
      </c>
      <c r="P291" s="267" t="e">
        <f t="shared" si="11"/>
        <v>#DIV/0!</v>
      </c>
    </row>
    <row r="292" spans="1:16" s="17" customFormat="1" ht="17.25" customHeight="1" hidden="1">
      <c r="A292" s="151"/>
      <c r="B292" s="246" t="s">
        <v>123</v>
      </c>
      <c r="C292" s="246">
        <v>992</v>
      </c>
      <c r="D292" s="251" t="s">
        <v>41</v>
      </c>
      <c r="E292" s="251" t="s">
        <v>34</v>
      </c>
      <c r="F292" s="251"/>
      <c r="G292" s="251"/>
      <c r="H292" s="268" t="e">
        <f>H293</f>
        <v>#REF!</v>
      </c>
      <c r="I292" s="267"/>
      <c r="J292" s="267"/>
      <c r="K292" s="267"/>
      <c r="L292" s="267"/>
      <c r="M292" s="267"/>
      <c r="N292" s="267"/>
      <c r="O292" s="267" t="e">
        <f t="shared" si="10"/>
        <v>#REF!</v>
      </c>
      <c r="P292" s="267" t="e">
        <f t="shared" si="11"/>
        <v>#REF!</v>
      </c>
    </row>
    <row r="293" spans="1:16" s="17" customFormat="1" ht="18" customHeight="1" hidden="1">
      <c r="A293" s="151"/>
      <c r="B293" s="148" t="s">
        <v>120</v>
      </c>
      <c r="C293" s="148">
        <v>992</v>
      </c>
      <c r="D293" s="149" t="s">
        <v>41</v>
      </c>
      <c r="E293" s="149" t="s">
        <v>34</v>
      </c>
      <c r="F293" s="149" t="s">
        <v>55</v>
      </c>
      <c r="G293" s="149"/>
      <c r="H293" s="269" t="e">
        <f>H294</f>
        <v>#REF!</v>
      </c>
      <c r="I293" s="267"/>
      <c r="J293" s="267"/>
      <c r="K293" s="267"/>
      <c r="L293" s="267"/>
      <c r="M293" s="267"/>
      <c r="N293" s="267"/>
      <c r="O293" s="267" t="e">
        <f t="shared" si="10"/>
        <v>#REF!</v>
      </c>
      <c r="P293" s="267" t="e">
        <f t="shared" si="11"/>
        <v>#REF!</v>
      </c>
    </row>
    <row r="294" spans="1:16" s="17" customFormat="1" ht="0" customHeight="1" hidden="1">
      <c r="A294" s="151"/>
      <c r="B294" s="148" t="s">
        <v>121</v>
      </c>
      <c r="C294" s="148">
        <v>992</v>
      </c>
      <c r="D294" s="149" t="s">
        <v>41</v>
      </c>
      <c r="E294" s="149" t="s">
        <v>34</v>
      </c>
      <c r="F294" s="149" t="s">
        <v>122</v>
      </c>
      <c r="G294" s="149"/>
      <c r="H294" s="269" t="e">
        <f>#REF!</f>
        <v>#REF!</v>
      </c>
      <c r="I294" s="267"/>
      <c r="J294" s="267"/>
      <c r="K294" s="267"/>
      <c r="L294" s="267"/>
      <c r="M294" s="267"/>
      <c r="N294" s="267"/>
      <c r="O294" s="267" t="e">
        <f t="shared" si="10"/>
        <v>#REF!</v>
      </c>
      <c r="P294" s="267" t="e">
        <f t="shared" si="11"/>
        <v>#REF!</v>
      </c>
    </row>
    <row r="295" spans="1:16" s="17" customFormat="1" ht="111" customHeight="1" hidden="1">
      <c r="A295" s="151"/>
      <c r="B295" s="148" t="s">
        <v>468</v>
      </c>
      <c r="C295" s="148">
        <v>992</v>
      </c>
      <c r="D295" s="149" t="s">
        <v>41</v>
      </c>
      <c r="E295" s="149" t="s">
        <v>32</v>
      </c>
      <c r="F295" s="149" t="s">
        <v>452</v>
      </c>
      <c r="G295" s="149" t="s">
        <v>203</v>
      </c>
      <c r="H295" s="269">
        <v>0</v>
      </c>
      <c r="I295" s="267"/>
      <c r="J295" s="267"/>
      <c r="K295" s="267"/>
      <c r="L295" s="267"/>
      <c r="M295" s="267"/>
      <c r="N295" s="267"/>
      <c r="O295" s="267">
        <f t="shared" si="10"/>
        <v>0</v>
      </c>
      <c r="P295" s="267" t="e">
        <f t="shared" si="11"/>
        <v>#DIV/0!</v>
      </c>
    </row>
    <row r="296" spans="1:16" s="17" customFormat="1" ht="60" customHeight="1" hidden="1">
      <c r="A296" s="151"/>
      <c r="B296" s="148" t="s">
        <v>467</v>
      </c>
      <c r="C296" s="148">
        <v>992</v>
      </c>
      <c r="D296" s="149" t="s">
        <v>41</v>
      </c>
      <c r="E296" s="149" t="s">
        <v>32</v>
      </c>
      <c r="F296" s="149" t="s">
        <v>452</v>
      </c>
      <c r="G296" s="149" t="s">
        <v>210</v>
      </c>
      <c r="H296" s="269">
        <v>0</v>
      </c>
      <c r="I296" s="267"/>
      <c r="J296" s="267"/>
      <c r="K296" s="267"/>
      <c r="L296" s="267"/>
      <c r="M296" s="267"/>
      <c r="N296" s="267"/>
      <c r="O296" s="267">
        <f t="shared" si="10"/>
        <v>0</v>
      </c>
      <c r="P296" s="267" t="e">
        <f t="shared" si="11"/>
        <v>#DIV/0!</v>
      </c>
    </row>
    <row r="297" spans="1:16" s="17" customFormat="1" ht="18.75" hidden="1">
      <c r="A297" s="151"/>
      <c r="B297" s="294" t="s">
        <v>65</v>
      </c>
      <c r="C297" s="148">
        <v>992</v>
      </c>
      <c r="D297" s="149"/>
      <c r="E297" s="149"/>
      <c r="F297" s="149"/>
      <c r="G297" s="149"/>
      <c r="H297" s="269"/>
      <c r="I297" s="267"/>
      <c r="J297" s="267"/>
      <c r="K297" s="267"/>
      <c r="L297" s="267"/>
      <c r="M297" s="267"/>
      <c r="N297" s="267"/>
      <c r="O297" s="267"/>
      <c r="P297" s="267"/>
    </row>
    <row r="298" spans="1:16" s="62" customFormat="1" ht="18.75">
      <c r="A298" s="151"/>
      <c r="B298" s="294" t="s">
        <v>65</v>
      </c>
      <c r="C298" s="294">
        <v>992</v>
      </c>
      <c r="D298" s="295" t="s">
        <v>41</v>
      </c>
      <c r="E298" s="295" t="s">
        <v>32</v>
      </c>
      <c r="F298" s="295"/>
      <c r="G298" s="295"/>
      <c r="H298" s="268">
        <f>H299</f>
        <v>10000</v>
      </c>
      <c r="I298" s="268"/>
      <c r="J298" s="268"/>
      <c r="K298" s="268"/>
      <c r="L298" s="268"/>
      <c r="M298" s="268"/>
      <c r="N298" s="268">
        <f>N299</f>
        <v>0</v>
      </c>
      <c r="O298" s="268">
        <f>N298-H298</f>
        <v>-10000</v>
      </c>
      <c r="P298" s="268">
        <f>N298/H298*100</f>
        <v>0</v>
      </c>
    </row>
    <row r="299" spans="1:16" s="17" customFormat="1" ht="37.5">
      <c r="A299" s="151"/>
      <c r="B299" s="148" t="s">
        <v>618</v>
      </c>
      <c r="C299" s="148">
        <v>992</v>
      </c>
      <c r="D299" s="149" t="s">
        <v>41</v>
      </c>
      <c r="E299" s="149" t="s">
        <v>32</v>
      </c>
      <c r="F299" s="149" t="s">
        <v>411</v>
      </c>
      <c r="G299" s="149"/>
      <c r="H299" s="269">
        <f>H300</f>
        <v>10000</v>
      </c>
      <c r="I299" s="267"/>
      <c r="J299" s="267"/>
      <c r="K299" s="267"/>
      <c r="L299" s="267"/>
      <c r="M299" s="267"/>
      <c r="N299" s="267">
        <f>N300</f>
        <v>0</v>
      </c>
      <c r="O299" s="267">
        <f>N299-H299</f>
        <v>-10000</v>
      </c>
      <c r="P299" s="267">
        <f>N299/H299*100</f>
        <v>0</v>
      </c>
    </row>
    <row r="300" spans="1:16" s="17" customFormat="1" ht="37.5">
      <c r="A300" s="151"/>
      <c r="B300" s="148" t="s">
        <v>282</v>
      </c>
      <c r="C300" s="148">
        <v>992</v>
      </c>
      <c r="D300" s="149" t="s">
        <v>41</v>
      </c>
      <c r="E300" s="149" t="s">
        <v>32</v>
      </c>
      <c r="F300" s="149" t="s">
        <v>617</v>
      </c>
      <c r="G300" s="149"/>
      <c r="H300" s="269">
        <f>H301</f>
        <v>10000</v>
      </c>
      <c r="I300" s="267"/>
      <c r="J300" s="267"/>
      <c r="K300" s="267"/>
      <c r="L300" s="267"/>
      <c r="M300" s="267"/>
      <c r="N300" s="267">
        <f>N301</f>
        <v>0</v>
      </c>
      <c r="O300" s="267">
        <f>N300-H300</f>
        <v>-10000</v>
      </c>
      <c r="P300" s="267">
        <f>N300/H300*100</f>
        <v>0</v>
      </c>
    </row>
    <row r="301" spans="1:16" s="17" customFormat="1" ht="37.5">
      <c r="A301" s="151"/>
      <c r="B301" s="148" t="s">
        <v>282</v>
      </c>
      <c r="C301" s="148">
        <v>992</v>
      </c>
      <c r="D301" s="149" t="s">
        <v>41</v>
      </c>
      <c r="E301" s="149" t="s">
        <v>32</v>
      </c>
      <c r="F301" s="149" t="s">
        <v>452</v>
      </c>
      <c r="G301" s="149"/>
      <c r="H301" s="269">
        <f>H302</f>
        <v>10000</v>
      </c>
      <c r="I301" s="267"/>
      <c r="J301" s="267"/>
      <c r="K301" s="267"/>
      <c r="L301" s="267"/>
      <c r="M301" s="267"/>
      <c r="N301" s="267">
        <f>N302</f>
        <v>0</v>
      </c>
      <c r="O301" s="267">
        <f>N301-H301</f>
        <v>-10000</v>
      </c>
      <c r="P301" s="267">
        <f>N301/H301*100</f>
        <v>0</v>
      </c>
    </row>
    <row r="302" spans="1:16" s="17" customFormat="1" ht="56.25">
      <c r="A302" s="151"/>
      <c r="B302" s="148" t="str">
        <f>B249</f>
        <v>Закупка товаров,работ и услуг для государственных и (муниципальных) нужд</v>
      </c>
      <c r="C302" s="148">
        <v>992</v>
      </c>
      <c r="D302" s="149" t="s">
        <v>41</v>
      </c>
      <c r="E302" s="149" t="s">
        <v>32</v>
      </c>
      <c r="F302" s="149" t="s">
        <v>452</v>
      </c>
      <c r="G302" s="149" t="s">
        <v>210</v>
      </c>
      <c r="H302" s="269">
        <v>10000</v>
      </c>
      <c r="I302" s="267"/>
      <c r="J302" s="267"/>
      <c r="K302" s="267"/>
      <c r="L302" s="267"/>
      <c r="M302" s="267"/>
      <c r="N302" s="267">
        <v>0</v>
      </c>
      <c r="O302" s="267">
        <f>N302-H302</f>
        <v>-10000</v>
      </c>
      <c r="P302" s="267">
        <f>N302/H302*100</f>
        <v>0</v>
      </c>
    </row>
    <row r="303" spans="1:16" s="12" customFormat="1" ht="23.25" customHeight="1">
      <c r="A303" s="248"/>
      <c r="B303" s="246" t="s">
        <v>104</v>
      </c>
      <c r="C303" s="246">
        <v>992</v>
      </c>
      <c r="D303" s="251" t="s">
        <v>40</v>
      </c>
      <c r="E303" s="251" t="s">
        <v>1</v>
      </c>
      <c r="F303" s="251"/>
      <c r="G303" s="251"/>
      <c r="H303" s="268">
        <f>H304</f>
        <v>130000</v>
      </c>
      <c r="I303" s="268"/>
      <c r="J303" s="268"/>
      <c r="K303" s="268"/>
      <c r="L303" s="268"/>
      <c r="M303" s="268"/>
      <c r="N303" s="268">
        <f>N304</f>
        <v>121600</v>
      </c>
      <c r="O303" s="268">
        <f t="shared" si="10"/>
        <v>-8400</v>
      </c>
      <c r="P303" s="268">
        <f t="shared" si="11"/>
        <v>93.53846153846153</v>
      </c>
    </row>
    <row r="304" spans="1:16" ht="36.75" customHeight="1">
      <c r="A304" s="252"/>
      <c r="B304" s="148" t="s">
        <v>105</v>
      </c>
      <c r="C304" s="148">
        <v>992</v>
      </c>
      <c r="D304" s="149" t="s">
        <v>40</v>
      </c>
      <c r="E304" s="149" t="s">
        <v>35</v>
      </c>
      <c r="F304" s="149"/>
      <c r="G304" s="149"/>
      <c r="H304" s="269">
        <f>H305</f>
        <v>130000</v>
      </c>
      <c r="I304" s="267"/>
      <c r="J304" s="267"/>
      <c r="K304" s="267"/>
      <c r="L304" s="267"/>
      <c r="M304" s="267"/>
      <c r="N304" s="269">
        <f>N305</f>
        <v>121600</v>
      </c>
      <c r="O304" s="267">
        <f t="shared" si="10"/>
        <v>-8400</v>
      </c>
      <c r="P304" s="267">
        <f t="shared" si="11"/>
        <v>93.53846153846153</v>
      </c>
    </row>
    <row r="305" spans="1:16" ht="45.75" customHeight="1">
      <c r="A305" s="248"/>
      <c r="B305" s="148" t="s">
        <v>337</v>
      </c>
      <c r="C305" s="148">
        <v>992</v>
      </c>
      <c r="D305" s="149" t="s">
        <v>40</v>
      </c>
      <c r="E305" s="149" t="s">
        <v>35</v>
      </c>
      <c r="F305" s="149" t="s">
        <v>379</v>
      </c>
      <c r="G305" s="149"/>
      <c r="H305" s="269">
        <f>H306</f>
        <v>130000</v>
      </c>
      <c r="I305" s="267"/>
      <c r="J305" s="267"/>
      <c r="K305" s="267"/>
      <c r="L305" s="267"/>
      <c r="M305" s="267"/>
      <c r="N305" s="269">
        <f>N306</f>
        <v>121600</v>
      </c>
      <c r="O305" s="267">
        <f t="shared" si="10"/>
        <v>-8400</v>
      </c>
      <c r="P305" s="267">
        <f t="shared" si="11"/>
        <v>93.53846153846153</v>
      </c>
    </row>
    <row r="306" spans="1:16" ht="59.25" customHeight="1">
      <c r="A306" s="248"/>
      <c r="B306" s="148" t="s">
        <v>546</v>
      </c>
      <c r="C306" s="148">
        <v>992</v>
      </c>
      <c r="D306" s="149" t="s">
        <v>40</v>
      </c>
      <c r="E306" s="149" t="s">
        <v>35</v>
      </c>
      <c r="F306" s="149" t="s">
        <v>412</v>
      </c>
      <c r="G306" s="149"/>
      <c r="H306" s="269">
        <f>H308</f>
        <v>130000</v>
      </c>
      <c r="I306" s="267"/>
      <c r="J306" s="267"/>
      <c r="K306" s="267"/>
      <c r="L306" s="267"/>
      <c r="M306" s="267"/>
      <c r="N306" s="269">
        <f>N308</f>
        <v>121600</v>
      </c>
      <c r="O306" s="267">
        <f t="shared" si="10"/>
        <v>-8400</v>
      </c>
      <c r="P306" s="267">
        <f t="shared" si="11"/>
        <v>93.53846153846153</v>
      </c>
    </row>
    <row r="307" spans="1:16" ht="63" customHeight="1" hidden="1">
      <c r="A307" s="248"/>
      <c r="B307" s="148" t="s">
        <v>546</v>
      </c>
      <c r="C307" s="148">
        <v>992</v>
      </c>
      <c r="D307" s="149" t="s">
        <v>40</v>
      </c>
      <c r="E307" s="149" t="s">
        <v>35</v>
      </c>
      <c r="F307" s="149" t="s">
        <v>412</v>
      </c>
      <c r="G307" s="149"/>
      <c r="H307" s="269">
        <f>H309</f>
        <v>130000</v>
      </c>
      <c r="I307" s="267"/>
      <c r="J307" s="267"/>
      <c r="K307" s="267"/>
      <c r="L307" s="267"/>
      <c r="M307" s="267"/>
      <c r="N307" s="269">
        <f>N309</f>
        <v>121600</v>
      </c>
      <c r="O307" s="267">
        <f t="shared" si="10"/>
        <v>-8400</v>
      </c>
      <c r="P307" s="267">
        <f t="shared" si="11"/>
        <v>93.53846153846153</v>
      </c>
    </row>
    <row r="308" spans="1:16" ht="55.5" customHeight="1">
      <c r="A308" s="248"/>
      <c r="B308" s="148" t="s">
        <v>546</v>
      </c>
      <c r="C308" s="148">
        <v>992</v>
      </c>
      <c r="D308" s="149" t="s">
        <v>40</v>
      </c>
      <c r="E308" s="149" t="s">
        <v>35</v>
      </c>
      <c r="F308" s="149" t="s">
        <v>621</v>
      </c>
      <c r="G308" s="149"/>
      <c r="H308" s="269">
        <f>H309</f>
        <v>130000</v>
      </c>
      <c r="I308" s="267"/>
      <c r="J308" s="267"/>
      <c r="K308" s="267"/>
      <c r="L308" s="267"/>
      <c r="M308" s="267"/>
      <c r="N308" s="269">
        <f>N309</f>
        <v>121600</v>
      </c>
      <c r="O308" s="267">
        <f t="shared" si="10"/>
        <v>-8400</v>
      </c>
      <c r="P308" s="267">
        <f t="shared" si="11"/>
        <v>93.53846153846153</v>
      </c>
    </row>
    <row r="309" spans="1:16" ht="57" customHeight="1">
      <c r="A309" s="248"/>
      <c r="B309" s="148" t="s">
        <v>467</v>
      </c>
      <c r="C309" s="148">
        <v>992</v>
      </c>
      <c r="D309" s="149" t="s">
        <v>40</v>
      </c>
      <c r="E309" s="149" t="s">
        <v>35</v>
      </c>
      <c r="F309" s="149" t="s">
        <v>621</v>
      </c>
      <c r="G309" s="149" t="s">
        <v>210</v>
      </c>
      <c r="H309" s="269">
        <v>130000</v>
      </c>
      <c r="I309" s="267"/>
      <c r="J309" s="267"/>
      <c r="K309" s="267"/>
      <c r="L309" s="267"/>
      <c r="M309" s="267"/>
      <c r="N309" s="267">
        <v>121600</v>
      </c>
      <c r="O309" s="267">
        <f t="shared" si="10"/>
        <v>-8400</v>
      </c>
      <c r="P309" s="267">
        <f t="shared" si="11"/>
        <v>93.53846153846153</v>
      </c>
    </row>
    <row r="310" spans="1:16" ht="34.5" customHeight="1" hidden="1">
      <c r="A310" s="248"/>
      <c r="B310" s="246" t="s">
        <v>77</v>
      </c>
      <c r="C310" s="246">
        <v>992</v>
      </c>
      <c r="D310" s="251" t="s">
        <v>43</v>
      </c>
      <c r="E310" s="251" t="s">
        <v>1</v>
      </c>
      <c r="F310" s="251"/>
      <c r="G310" s="251"/>
      <c r="H310" s="147">
        <f>H311</f>
        <v>0</v>
      </c>
      <c r="I310" s="272"/>
      <c r="J310" s="272"/>
      <c r="K310" s="272"/>
      <c r="L310" s="272"/>
      <c r="M310" s="272"/>
      <c r="N310" s="272"/>
      <c r="O310" s="272"/>
      <c r="P310" s="272"/>
    </row>
    <row r="311" spans="1:16" ht="54" customHeight="1" hidden="1">
      <c r="A311" s="252"/>
      <c r="B311" s="148" t="s">
        <v>190</v>
      </c>
      <c r="C311" s="148">
        <v>992</v>
      </c>
      <c r="D311" s="149" t="s">
        <v>43</v>
      </c>
      <c r="E311" s="149" t="s">
        <v>32</v>
      </c>
      <c r="F311" s="149"/>
      <c r="G311" s="149"/>
      <c r="H311" s="150">
        <f>H313</f>
        <v>0</v>
      </c>
      <c r="I311" s="272"/>
      <c r="J311" s="272"/>
      <c r="K311" s="272"/>
      <c r="L311" s="272"/>
      <c r="M311" s="272"/>
      <c r="N311" s="272"/>
      <c r="O311" s="272"/>
      <c r="P311" s="272"/>
    </row>
    <row r="312" spans="1:16" ht="18" customHeight="1" hidden="1">
      <c r="A312" s="252"/>
      <c r="B312" s="148" t="s">
        <v>291</v>
      </c>
      <c r="C312" s="69">
        <v>992</v>
      </c>
      <c r="D312" s="70" t="s">
        <v>43</v>
      </c>
      <c r="E312" s="70" t="s">
        <v>32</v>
      </c>
      <c r="F312" s="70" t="s">
        <v>413</v>
      </c>
      <c r="G312" s="149"/>
      <c r="H312" s="150">
        <f>H313</f>
        <v>0</v>
      </c>
      <c r="I312" s="272"/>
      <c r="J312" s="272"/>
      <c r="K312" s="272"/>
      <c r="L312" s="272"/>
      <c r="M312" s="272"/>
      <c r="N312" s="272"/>
      <c r="O312" s="272"/>
      <c r="P312" s="272"/>
    </row>
    <row r="313" spans="1:16" s="19" customFormat="1" ht="36" customHeight="1" hidden="1">
      <c r="A313" s="248"/>
      <c r="B313" s="69" t="s">
        <v>292</v>
      </c>
      <c r="C313" s="69">
        <v>992</v>
      </c>
      <c r="D313" s="70" t="s">
        <v>43</v>
      </c>
      <c r="E313" s="70" t="s">
        <v>32</v>
      </c>
      <c r="F313" s="70" t="s">
        <v>414</v>
      </c>
      <c r="G313" s="70"/>
      <c r="H313" s="71">
        <f>H314</f>
        <v>0</v>
      </c>
      <c r="I313" s="272"/>
      <c r="J313" s="272"/>
      <c r="K313" s="272"/>
      <c r="L313" s="272"/>
      <c r="M313" s="272"/>
      <c r="N313" s="272"/>
      <c r="O313" s="272"/>
      <c r="P313" s="272"/>
    </row>
    <row r="314" spans="1:16" s="19" customFormat="1" ht="36" customHeight="1" hidden="1">
      <c r="A314" s="248"/>
      <c r="B314" s="69" t="s">
        <v>293</v>
      </c>
      <c r="C314" s="69">
        <v>992</v>
      </c>
      <c r="D314" s="70" t="s">
        <v>43</v>
      </c>
      <c r="E314" s="70" t="s">
        <v>32</v>
      </c>
      <c r="F314" s="70" t="s">
        <v>415</v>
      </c>
      <c r="G314" s="70"/>
      <c r="H314" s="72">
        <f>H315</f>
        <v>0</v>
      </c>
      <c r="I314" s="272"/>
      <c r="J314" s="272"/>
      <c r="K314" s="272"/>
      <c r="L314" s="272"/>
      <c r="M314" s="272"/>
      <c r="N314" s="272"/>
      <c r="O314" s="272"/>
      <c r="P314" s="272"/>
    </row>
    <row r="315" spans="1:16" s="19" customFormat="1" ht="39.75" customHeight="1" hidden="1">
      <c r="A315" s="248"/>
      <c r="B315" s="69" t="s">
        <v>349</v>
      </c>
      <c r="C315" s="69">
        <v>992</v>
      </c>
      <c r="D315" s="70" t="s">
        <v>43</v>
      </c>
      <c r="E315" s="70" t="s">
        <v>32</v>
      </c>
      <c r="F315" s="70" t="s">
        <v>415</v>
      </c>
      <c r="G315" s="70" t="s">
        <v>290</v>
      </c>
      <c r="H315" s="72">
        <v>0</v>
      </c>
      <c r="I315" s="272"/>
      <c r="J315" s="272"/>
      <c r="K315" s="272"/>
      <c r="L315" s="272"/>
      <c r="M315" s="272"/>
      <c r="N315" s="272"/>
      <c r="O315" s="272"/>
      <c r="P315" s="272"/>
    </row>
    <row r="316" spans="1:16" s="19" customFormat="1" ht="18.75" hidden="1">
      <c r="A316" s="248"/>
      <c r="B316" s="196"/>
      <c r="C316" s="196"/>
      <c r="D316" s="266"/>
      <c r="E316" s="266"/>
      <c r="F316" s="266"/>
      <c r="G316" s="266"/>
      <c r="H316" s="72"/>
      <c r="I316" s="272"/>
      <c r="J316" s="272"/>
      <c r="K316" s="272"/>
      <c r="L316" s="272"/>
      <c r="M316" s="272"/>
      <c r="N316" s="272"/>
      <c r="O316" s="272"/>
      <c r="P316" s="272"/>
    </row>
    <row r="317" spans="1:2" ht="18.75">
      <c r="A317" s="28" t="s">
        <v>477</v>
      </c>
      <c r="B317" s="23"/>
    </row>
    <row r="318" spans="1:8" ht="18.75">
      <c r="A318" s="1" t="s">
        <v>539</v>
      </c>
      <c r="B318" s="23"/>
      <c r="H318" s="31"/>
    </row>
    <row r="319" spans="1:16" ht="18.75">
      <c r="A319" s="1" t="s">
        <v>108</v>
      </c>
      <c r="P319" s="56" t="s">
        <v>569</v>
      </c>
    </row>
  </sheetData>
  <sheetProtection/>
  <mergeCells count="13">
    <mergeCell ref="P8:P9"/>
    <mergeCell ref="B6:P6"/>
    <mergeCell ref="N5:S5"/>
    <mergeCell ref="N1:S1"/>
    <mergeCell ref="N4:S4"/>
    <mergeCell ref="A8:A9"/>
    <mergeCell ref="B8:B9"/>
    <mergeCell ref="D8:G8"/>
    <mergeCell ref="H8:H9"/>
    <mergeCell ref="N3:S3"/>
    <mergeCell ref="N2:S2"/>
    <mergeCell ref="N8:N9"/>
    <mergeCell ref="O8:O9"/>
  </mergeCells>
  <printOptions horizontalCentered="1"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57" r:id="rId1"/>
  <headerFooter differentFirst="1" alignWithMargins="0">
    <oddHeader>&amp;C&amp;P</oddHeader>
    <firstHeader>&amp;C&amp;P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="60" zoomScalePageLayoutView="0" workbookViewId="0" topLeftCell="A1">
      <selection activeCell="B2" sqref="B2"/>
    </sheetView>
  </sheetViews>
  <sheetFormatPr defaultColWidth="8.8515625" defaultRowHeight="12.75"/>
  <cols>
    <col min="1" max="1" width="33.421875" style="88" customWidth="1"/>
    <col min="2" max="2" width="32.28125" style="88" customWidth="1"/>
    <col min="3" max="3" width="17.57421875" style="88" bestFit="1" customWidth="1"/>
    <col min="4" max="4" width="18.28125" style="88" customWidth="1"/>
    <col min="5" max="5" width="16.28125" style="88" bestFit="1" customWidth="1"/>
    <col min="6" max="6" width="17.00390625" style="88" bestFit="1" customWidth="1"/>
    <col min="7" max="16384" width="8.8515625" style="88" customWidth="1"/>
  </cols>
  <sheetData>
    <row r="1" spans="4:5" ht="18.75">
      <c r="D1" s="307" t="s">
        <v>592</v>
      </c>
      <c r="E1" s="307"/>
    </row>
    <row r="2" spans="4:5" ht="18.75">
      <c r="D2" s="307" t="s">
        <v>563</v>
      </c>
      <c r="E2" s="307"/>
    </row>
    <row r="3" spans="4:5" ht="18.75">
      <c r="D3" s="84" t="s">
        <v>536</v>
      </c>
      <c r="E3" s="84"/>
    </row>
    <row r="4" spans="4:5" ht="18.75">
      <c r="D4" s="84" t="s">
        <v>108</v>
      </c>
      <c r="E4" s="84"/>
    </row>
    <row r="5" spans="4:6" ht="18.75">
      <c r="D5" s="302" t="s">
        <v>634</v>
      </c>
      <c r="E5" s="302"/>
      <c r="F5" s="302"/>
    </row>
    <row r="6" spans="1:6" ht="84.75" customHeight="1">
      <c r="A6" s="331" t="s">
        <v>627</v>
      </c>
      <c r="B6" s="331"/>
      <c r="C6" s="331"/>
      <c r="D6" s="331"/>
      <c r="E6" s="331"/>
      <c r="F6" s="331"/>
    </row>
    <row r="7" spans="1:6" ht="18.75">
      <c r="A7" s="332" t="s">
        <v>6</v>
      </c>
      <c r="B7" s="332" t="s">
        <v>359</v>
      </c>
      <c r="C7" s="305" t="s">
        <v>590</v>
      </c>
      <c r="D7" s="305" t="s">
        <v>585</v>
      </c>
      <c r="E7" s="308" t="s">
        <v>586</v>
      </c>
      <c r="F7" s="308" t="s">
        <v>587</v>
      </c>
    </row>
    <row r="8" spans="1:6" ht="18.75">
      <c r="A8" s="332"/>
      <c r="B8" s="332"/>
      <c r="C8" s="305"/>
      <c r="D8" s="305"/>
      <c r="E8" s="308"/>
      <c r="F8" s="308"/>
    </row>
    <row r="9" spans="1:6" ht="93.75">
      <c r="A9" s="38" t="s">
        <v>166</v>
      </c>
      <c r="B9" s="39" t="s">
        <v>167</v>
      </c>
      <c r="C9" s="40">
        <f>C10+C13</f>
        <v>1286164.789999999</v>
      </c>
      <c r="D9" s="300">
        <f>D10+D13</f>
        <v>41840.3200000003</v>
      </c>
      <c r="E9" s="276">
        <f>D9-C9</f>
        <v>-1244324.4699999988</v>
      </c>
      <c r="F9" s="277">
        <f>D9/C9*100</f>
        <v>3.253107247633511</v>
      </c>
    </row>
    <row r="10" spans="1:6" ht="75">
      <c r="A10" s="18" t="s">
        <v>628</v>
      </c>
      <c r="B10" s="111" t="s">
        <v>169</v>
      </c>
      <c r="C10" s="299" t="s">
        <v>629</v>
      </c>
      <c r="D10" s="287">
        <f>D11</f>
        <v>570000</v>
      </c>
      <c r="E10" s="276">
        <f>D10-C10</f>
        <v>0</v>
      </c>
      <c r="F10" s="277">
        <f>D10/C10*100</f>
        <v>100</v>
      </c>
    </row>
    <row r="11" spans="1:6" ht="112.5">
      <c r="A11" s="18" t="s">
        <v>630</v>
      </c>
      <c r="B11" s="111" t="s">
        <v>171</v>
      </c>
      <c r="C11" s="299" t="s">
        <v>629</v>
      </c>
      <c r="D11" s="287">
        <f>D12</f>
        <v>570000</v>
      </c>
      <c r="E11" s="276">
        <f>D11-C11</f>
        <v>0</v>
      </c>
      <c r="F11" s="277">
        <f>D11/C11*100</f>
        <v>100</v>
      </c>
    </row>
    <row r="12" spans="1:6" ht="131.25">
      <c r="A12" s="18" t="s">
        <v>631</v>
      </c>
      <c r="B12" s="111" t="s">
        <v>172</v>
      </c>
      <c r="C12" s="299" t="s">
        <v>629</v>
      </c>
      <c r="D12" s="287">
        <v>570000</v>
      </c>
      <c r="E12" s="276">
        <f>D12-C12</f>
        <v>0</v>
      </c>
      <c r="F12" s="277">
        <f>D12/C12*100</f>
        <v>100</v>
      </c>
    </row>
    <row r="13" spans="1:6" ht="75">
      <c r="A13" s="38" t="s">
        <v>166</v>
      </c>
      <c r="B13" s="39" t="s">
        <v>167</v>
      </c>
      <c r="C13" s="40">
        <f>SUM(C14,C19)</f>
        <v>716164.7899999991</v>
      </c>
      <c r="D13" s="40">
        <f>SUM(D14,D19)</f>
        <v>-528159.6799999997</v>
      </c>
      <c r="E13" s="276">
        <f>D13-C13</f>
        <v>-1244324.4699999988</v>
      </c>
      <c r="F13" s="277">
        <f>D13/C13*100</f>
        <v>-73.74834498635437</v>
      </c>
    </row>
    <row r="14" spans="1:6" ht="75" hidden="1">
      <c r="A14" s="38" t="s">
        <v>168</v>
      </c>
      <c r="B14" s="39" t="s">
        <v>169</v>
      </c>
      <c r="C14" s="40">
        <f>C16-C18</f>
        <v>0</v>
      </c>
      <c r="D14" s="278"/>
      <c r="E14" s="278"/>
      <c r="F14" s="277"/>
    </row>
    <row r="15" spans="1:6" ht="112.5" hidden="1">
      <c r="A15" s="275" t="s">
        <v>170</v>
      </c>
      <c r="B15" s="39" t="s">
        <v>171</v>
      </c>
      <c r="C15" s="40">
        <f>C16</f>
        <v>0</v>
      </c>
      <c r="D15" s="278"/>
      <c r="E15" s="278"/>
      <c r="F15" s="277"/>
    </row>
    <row r="16" spans="1:6" ht="131.25" hidden="1">
      <c r="A16" s="38" t="s">
        <v>191</v>
      </c>
      <c r="B16" s="39" t="s">
        <v>172</v>
      </c>
      <c r="C16" s="40">
        <f>'[1]№9'!C17</f>
        <v>0</v>
      </c>
      <c r="D16" s="278"/>
      <c r="E16" s="278"/>
      <c r="F16" s="277"/>
    </row>
    <row r="17" spans="1:6" ht="150" hidden="1">
      <c r="A17" s="38" t="s">
        <v>173</v>
      </c>
      <c r="B17" s="39" t="s">
        <v>174</v>
      </c>
      <c r="C17" s="40">
        <f>C18</f>
        <v>0</v>
      </c>
      <c r="D17" s="278"/>
      <c r="E17" s="278"/>
      <c r="F17" s="277"/>
    </row>
    <row r="18" spans="1:6" ht="131.25" hidden="1">
      <c r="A18" s="38" t="s">
        <v>192</v>
      </c>
      <c r="B18" s="39" t="s">
        <v>115</v>
      </c>
      <c r="C18" s="40">
        <f>'[1]№9'!C18</f>
        <v>0</v>
      </c>
      <c r="D18" s="276"/>
      <c r="E18" s="278"/>
      <c r="F18" s="277"/>
    </row>
    <row r="19" spans="1:6" ht="56.25">
      <c r="A19" s="38" t="s">
        <v>175</v>
      </c>
      <c r="B19" s="39" t="s">
        <v>176</v>
      </c>
      <c r="C19" s="40">
        <f>SUM(C23,C27)</f>
        <v>716164.7899999991</v>
      </c>
      <c r="D19" s="40">
        <f>SUM(D23,D27)</f>
        <v>-528159.6799999997</v>
      </c>
      <c r="E19" s="276">
        <f aca="true" t="shared" si="0" ref="E19:E27">D19-C19</f>
        <v>-1244324.4699999988</v>
      </c>
      <c r="F19" s="277">
        <f aca="true" t="shared" si="1" ref="F19:F27">D19/C19*100</f>
        <v>-73.74834498635437</v>
      </c>
    </row>
    <row r="20" spans="1:6" ht="37.5">
      <c r="A20" s="18" t="s">
        <v>177</v>
      </c>
      <c r="B20" s="41" t="s">
        <v>178</v>
      </c>
      <c r="C20" s="42">
        <f aca="true" t="shared" si="2" ref="C20:D22">C21</f>
        <v>-21032200</v>
      </c>
      <c r="D20" s="141">
        <f t="shared" si="2"/>
        <v>-22482457.62</v>
      </c>
      <c r="E20" s="139">
        <f t="shared" si="0"/>
        <v>-1450257.620000001</v>
      </c>
      <c r="F20" s="279">
        <f t="shared" si="1"/>
        <v>106.89541569593291</v>
      </c>
    </row>
    <row r="21" spans="1:6" ht="56.25">
      <c r="A21" s="18" t="s">
        <v>179</v>
      </c>
      <c r="B21" s="41" t="s">
        <v>180</v>
      </c>
      <c r="C21" s="42">
        <f t="shared" si="2"/>
        <v>-21032200</v>
      </c>
      <c r="D21" s="141">
        <f t="shared" si="2"/>
        <v>-22482457.62</v>
      </c>
      <c r="E21" s="139">
        <f t="shared" si="0"/>
        <v>-1450257.620000001</v>
      </c>
      <c r="F21" s="279">
        <f t="shared" si="1"/>
        <v>106.89541569593291</v>
      </c>
    </row>
    <row r="22" spans="1:6" ht="56.25">
      <c r="A22" s="18" t="s">
        <v>181</v>
      </c>
      <c r="B22" s="41" t="s">
        <v>182</v>
      </c>
      <c r="C22" s="42">
        <f t="shared" si="2"/>
        <v>-21032200</v>
      </c>
      <c r="D22" s="141">
        <f t="shared" si="2"/>
        <v>-22482457.62</v>
      </c>
      <c r="E22" s="139">
        <f t="shared" si="0"/>
        <v>-1450257.620000001</v>
      </c>
      <c r="F22" s="279">
        <f t="shared" si="1"/>
        <v>106.89541569593291</v>
      </c>
    </row>
    <row r="23" spans="1:6" ht="56.25">
      <c r="A23" s="18" t="s">
        <v>109</v>
      </c>
      <c r="B23" s="41" t="s">
        <v>110</v>
      </c>
      <c r="C23" s="42">
        <v>-21032200</v>
      </c>
      <c r="D23" s="141">
        <v>-22482457.62</v>
      </c>
      <c r="E23" s="139">
        <f t="shared" si="0"/>
        <v>-1450257.620000001</v>
      </c>
      <c r="F23" s="279">
        <f t="shared" si="1"/>
        <v>106.89541569593291</v>
      </c>
    </row>
    <row r="24" spans="1:6" ht="37.5">
      <c r="A24" s="18" t="s">
        <v>183</v>
      </c>
      <c r="B24" s="41" t="s">
        <v>184</v>
      </c>
      <c r="C24" s="42">
        <f aca="true" t="shared" si="3" ref="C24:D26">C25</f>
        <v>21748364.79</v>
      </c>
      <c r="D24" s="139">
        <f t="shared" si="3"/>
        <v>21954297.94</v>
      </c>
      <c r="E24" s="139">
        <f t="shared" si="0"/>
        <v>205933.15000000224</v>
      </c>
      <c r="F24" s="279">
        <f t="shared" si="1"/>
        <v>100.94689026962934</v>
      </c>
    </row>
    <row r="25" spans="1:6" ht="56.25">
      <c r="A25" s="18" t="s">
        <v>185</v>
      </c>
      <c r="B25" s="41" t="s">
        <v>186</v>
      </c>
      <c r="C25" s="42">
        <f t="shared" si="3"/>
        <v>21748364.79</v>
      </c>
      <c r="D25" s="139">
        <f t="shared" si="3"/>
        <v>21954297.94</v>
      </c>
      <c r="E25" s="139">
        <f t="shared" si="0"/>
        <v>205933.15000000224</v>
      </c>
      <c r="F25" s="279">
        <f t="shared" si="1"/>
        <v>100.94689026962934</v>
      </c>
    </row>
    <row r="26" spans="1:6" ht="56.25">
      <c r="A26" s="18" t="s">
        <v>187</v>
      </c>
      <c r="B26" s="41" t="s">
        <v>188</v>
      </c>
      <c r="C26" s="42">
        <f t="shared" si="3"/>
        <v>21748364.79</v>
      </c>
      <c r="D26" s="139">
        <f t="shared" si="3"/>
        <v>21954297.94</v>
      </c>
      <c r="E26" s="139">
        <f t="shared" si="0"/>
        <v>205933.15000000224</v>
      </c>
      <c r="F26" s="279">
        <f t="shared" si="1"/>
        <v>100.94689026962934</v>
      </c>
    </row>
    <row r="27" spans="1:6" ht="56.25">
      <c r="A27" s="18" t="s">
        <v>189</v>
      </c>
      <c r="B27" s="41" t="s">
        <v>111</v>
      </c>
      <c r="C27" s="42">
        <v>21748364.79</v>
      </c>
      <c r="D27" s="42">
        <v>21954297.94</v>
      </c>
      <c r="E27" s="139">
        <f t="shared" si="0"/>
        <v>205933.15000000224</v>
      </c>
      <c r="F27" s="279">
        <f t="shared" si="1"/>
        <v>100.94689026962934</v>
      </c>
    </row>
    <row r="29" ht="18.75">
      <c r="A29" s="88" t="s">
        <v>477</v>
      </c>
    </row>
    <row r="30" spans="1:3" ht="18.75">
      <c r="A30" s="1" t="s">
        <v>539</v>
      </c>
      <c r="B30" s="1"/>
      <c r="C30" s="2"/>
    </row>
    <row r="31" spans="1:6" ht="18.75">
      <c r="A31" s="1" t="s">
        <v>108</v>
      </c>
      <c r="B31" s="3"/>
      <c r="C31" s="2"/>
      <c r="F31" s="88" t="s">
        <v>569</v>
      </c>
    </row>
  </sheetData>
  <sheetProtection/>
  <mergeCells count="10">
    <mergeCell ref="D7:D8"/>
    <mergeCell ref="E7:E8"/>
    <mergeCell ref="F7:F8"/>
    <mergeCell ref="D5:F5"/>
    <mergeCell ref="D1:E1"/>
    <mergeCell ref="D2:E2"/>
    <mergeCell ref="A6:F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tabSelected="1" view="pageBreakPreview" zoomScale="115" zoomScaleNormal="115" zoomScaleSheetLayoutView="115" zoomScalePageLayoutView="0" workbookViewId="0" topLeftCell="A13">
      <selection activeCell="F15" sqref="F15"/>
    </sheetView>
  </sheetViews>
  <sheetFormatPr defaultColWidth="9.140625" defaultRowHeight="12.75"/>
  <cols>
    <col min="1" max="1" width="6.28125" style="0" bestFit="1" customWidth="1"/>
    <col min="2" max="2" width="35.8515625" style="0" customWidth="1"/>
    <col min="3" max="3" width="15.28125" style="0" customWidth="1"/>
    <col min="4" max="4" width="19.28125" style="0" customWidth="1"/>
    <col min="5" max="5" width="16.28125" style="0" customWidth="1"/>
    <col min="6" max="6" width="14.421875" style="0" bestFit="1" customWidth="1"/>
    <col min="7" max="7" width="22.421875" style="0" customWidth="1"/>
  </cols>
  <sheetData>
    <row r="1" spans="2:6" ht="18.75">
      <c r="B1" s="77" t="s">
        <v>567</v>
      </c>
      <c r="E1" s="87" t="s">
        <v>593</v>
      </c>
      <c r="F1" s="87"/>
    </row>
    <row r="2" spans="2:6" ht="18" customHeight="1">
      <c r="B2" s="78" t="s">
        <v>566</v>
      </c>
      <c r="E2" s="87" t="s">
        <v>563</v>
      </c>
      <c r="F2" s="87"/>
    </row>
    <row r="3" spans="2:7" ht="18" customHeight="1">
      <c r="B3" s="78"/>
      <c r="E3" s="333" t="s">
        <v>536</v>
      </c>
      <c r="F3" s="333"/>
      <c r="G3" s="333"/>
    </row>
    <row r="4" spans="2:6" ht="18" customHeight="1">
      <c r="B4" s="78" t="s">
        <v>562</v>
      </c>
      <c r="E4" s="87" t="s">
        <v>108</v>
      </c>
      <c r="F4" s="87"/>
    </row>
    <row r="5" spans="2:6" ht="18" customHeight="1">
      <c r="B5" s="78" t="s">
        <v>568</v>
      </c>
      <c r="E5" s="87" t="s">
        <v>634</v>
      </c>
      <c r="F5" s="87"/>
    </row>
    <row r="6" spans="2:5" ht="18" customHeight="1">
      <c r="B6" s="78"/>
      <c r="C6" s="335"/>
      <c r="D6" s="335"/>
      <c r="E6" s="28"/>
    </row>
    <row r="7" spans="2:5" ht="18.75">
      <c r="B7" s="78"/>
      <c r="C7" s="336"/>
      <c r="D7" s="336"/>
      <c r="E7" s="28"/>
    </row>
    <row r="8" spans="1:7" ht="131.25" customHeight="1">
      <c r="A8" s="337" t="s">
        <v>632</v>
      </c>
      <c r="B8" s="337"/>
      <c r="C8" s="337"/>
      <c r="D8" s="337"/>
      <c r="E8" s="337"/>
      <c r="F8" s="337"/>
      <c r="G8" s="337"/>
    </row>
    <row r="9" spans="2:3" ht="12.75">
      <c r="B9" s="3"/>
      <c r="C9" s="3"/>
    </row>
    <row r="10" spans="2:3" ht="12.75">
      <c r="B10" s="3"/>
      <c r="C10" s="58" t="s">
        <v>24</v>
      </c>
    </row>
    <row r="11" spans="1:7" ht="12.75" customHeight="1">
      <c r="A11" s="332" t="s">
        <v>25</v>
      </c>
      <c r="B11" s="332" t="s">
        <v>347</v>
      </c>
      <c r="C11" s="332"/>
      <c r="D11" s="332" t="s">
        <v>590</v>
      </c>
      <c r="E11" s="338" t="s">
        <v>585</v>
      </c>
      <c r="F11" s="338" t="s">
        <v>586</v>
      </c>
      <c r="G11" s="338" t="s">
        <v>587</v>
      </c>
    </row>
    <row r="12" spans="1:7" ht="24.75" customHeight="1">
      <c r="A12" s="332"/>
      <c r="B12" s="332"/>
      <c r="C12" s="332"/>
      <c r="D12" s="332"/>
      <c r="E12" s="338"/>
      <c r="F12" s="338"/>
      <c r="G12" s="338"/>
    </row>
    <row r="13" spans="1:7" ht="74.25" customHeight="1">
      <c r="A13" s="57">
        <v>1</v>
      </c>
      <c r="B13" s="334" t="s">
        <v>548</v>
      </c>
      <c r="C13" s="334"/>
      <c r="D13" s="75">
        <v>0</v>
      </c>
      <c r="E13" s="247">
        <v>0</v>
      </c>
      <c r="F13" s="280">
        <f>E13-D13</f>
        <v>0</v>
      </c>
      <c r="G13" s="281" t="e">
        <f>E13/D13*100</f>
        <v>#DIV/0!</v>
      </c>
    </row>
    <row r="14" ht="27" customHeight="1"/>
    <row r="15" ht="18.75">
      <c r="A15" s="4" t="s">
        <v>306</v>
      </c>
    </row>
    <row r="16" ht="18.75">
      <c r="A16" s="1" t="s">
        <v>539</v>
      </c>
    </row>
    <row r="17" spans="1:7" ht="18.75">
      <c r="A17" s="1" t="s">
        <v>108</v>
      </c>
      <c r="G17" s="2" t="s">
        <v>569</v>
      </c>
    </row>
  </sheetData>
  <sheetProtection/>
  <mergeCells count="11">
    <mergeCell ref="A11:A12"/>
    <mergeCell ref="D11:D12"/>
    <mergeCell ref="B11:C12"/>
    <mergeCell ref="E3:G3"/>
    <mergeCell ref="B13:C13"/>
    <mergeCell ref="C6:D6"/>
    <mergeCell ref="C7:D7"/>
    <mergeCell ref="A8:G8"/>
    <mergeCell ref="E11:E12"/>
    <mergeCell ref="F11:F12"/>
    <mergeCell ref="G11:G12"/>
  </mergeCells>
  <printOptions/>
  <pageMargins left="1.5748031496062993" right="0.7086614173228347" top="0.7480314960629921" bottom="0.7480314960629921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2022-07-22T05:20:52Z</cp:lastPrinted>
  <dcterms:created xsi:type="dcterms:W3CDTF">1996-10-08T23:32:33Z</dcterms:created>
  <dcterms:modified xsi:type="dcterms:W3CDTF">2022-07-22T05:21:25Z</dcterms:modified>
  <cp:category/>
  <cp:version/>
  <cp:contentType/>
  <cp:contentStatus/>
</cp:coreProperties>
</file>